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S:\BUDGET\2023 Budget\"/>
    </mc:Choice>
  </mc:AlternateContent>
  <xr:revisionPtr revIDLastSave="0" documentId="8_{BBD00EC1-688F-4980-958D-DC8F567711B0}" xr6:coauthVersionLast="47" xr6:coauthVersionMax="47" xr10:uidLastSave="{00000000-0000-0000-0000-000000000000}"/>
  <bookViews>
    <workbookView xWindow="6555" yWindow="2625" windowWidth="21600" windowHeight="11385" tabRatio="848" xr2:uid="{00000000-000D-0000-FFFF-FFFF00000000}"/>
  </bookViews>
  <sheets>
    <sheet name="Budget" sheetId="16" r:id="rId1"/>
  </sheets>
  <definedNames>
    <definedName name="_xlnm.Print_Area" localSheetId="0">Budget!$C$1:$I$250</definedName>
    <definedName name="_xlnm.Print_Titles" localSheetId="0">Budget!$1:$8</definedName>
    <definedName name="_xlnm.Print_Titles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9" i="16" l="1"/>
  <c r="H237" i="16"/>
  <c r="H231" i="16"/>
  <c r="H226" i="16"/>
  <c r="H220" i="16"/>
  <c r="H214" i="16"/>
  <c r="H197" i="16"/>
  <c r="H174" i="16"/>
  <c r="H158" i="16"/>
  <c r="H142" i="16"/>
  <c r="H122" i="16"/>
  <c r="H104" i="16"/>
  <c r="H98" i="16"/>
  <c r="H81" i="16"/>
  <c r="H67" i="16"/>
  <c r="H61" i="16"/>
  <c r="H49" i="16"/>
  <c r="H44" i="16"/>
  <c r="H36" i="16"/>
  <c r="H31" i="16"/>
  <c r="H26" i="16"/>
  <c r="H21" i="16"/>
  <c r="H13" i="16"/>
  <c r="G245" i="16"/>
  <c r="G237" i="16"/>
  <c r="G231" i="16"/>
  <c r="G226" i="16"/>
  <c r="G220" i="16"/>
  <c r="G214" i="16"/>
  <c r="G197" i="16"/>
  <c r="G174" i="16"/>
  <c r="G158" i="16"/>
  <c r="G142" i="16"/>
  <c r="G122" i="16"/>
  <c r="G104" i="16"/>
  <c r="G98" i="16"/>
  <c r="G81" i="16"/>
  <c r="G67" i="16"/>
  <c r="G61" i="16"/>
  <c r="G49" i="16"/>
  <c r="G44" i="16"/>
  <c r="G36" i="16"/>
  <c r="G31" i="16"/>
  <c r="G26" i="16"/>
  <c r="G21" i="16"/>
  <c r="G13" i="16"/>
  <c r="F245" i="16"/>
  <c r="F237" i="16"/>
  <c r="F231" i="16"/>
  <c r="F226" i="16"/>
  <c r="F220" i="16"/>
  <c r="F214" i="16"/>
  <c r="F197" i="16"/>
  <c r="F174" i="16"/>
  <c r="F158" i="16"/>
  <c r="F142" i="16"/>
  <c r="F122" i="16"/>
  <c r="F104" i="16"/>
  <c r="F98" i="16"/>
  <c r="F81" i="16"/>
  <c r="F67" i="16"/>
  <c r="F61" i="16"/>
  <c r="F49" i="16"/>
  <c r="F44" i="16"/>
  <c r="F36" i="16"/>
  <c r="F31" i="16"/>
  <c r="F26" i="16"/>
  <c r="F21" i="16"/>
  <c r="F13" i="16"/>
  <c r="E237" i="16"/>
  <c r="E231" i="16"/>
  <c r="E226" i="16"/>
  <c r="E220" i="16"/>
  <c r="E214" i="16"/>
  <c r="E197" i="16"/>
  <c r="E174" i="16"/>
  <c r="E158" i="16"/>
  <c r="E142" i="16"/>
  <c r="E122" i="16"/>
  <c r="E104" i="16"/>
  <c r="E98" i="16"/>
  <c r="E81" i="16"/>
  <c r="E67" i="16"/>
  <c r="E61" i="16"/>
  <c r="E49" i="16"/>
  <c r="E44" i="16"/>
  <c r="E36" i="16"/>
  <c r="E31" i="16"/>
  <c r="E26" i="16"/>
  <c r="E21" i="16"/>
  <c r="E13" i="16"/>
  <c r="I13" i="16"/>
  <c r="I220" i="16"/>
  <c r="I231" i="16"/>
  <c r="I226" i="16"/>
  <c r="I61" i="16"/>
  <c r="I67" i="16"/>
  <c r="I81" i="16"/>
  <c r="I98" i="16"/>
  <c r="I104" i="16"/>
  <c r="I122" i="16"/>
  <c r="I142" i="16"/>
  <c r="I158" i="16"/>
  <c r="I197" i="16"/>
  <c r="I214" i="16"/>
  <c r="I237" i="16"/>
  <c r="I21" i="16"/>
  <c r="I26" i="16"/>
  <c r="I31" i="16"/>
  <c r="I36" i="16"/>
  <c r="I44" i="16"/>
  <c r="H216" i="16" l="1"/>
  <c r="H176" i="16"/>
  <c r="H83" i="16"/>
  <c r="H232" i="16"/>
  <c r="H124" i="16"/>
  <c r="H51" i="16"/>
  <c r="H53" i="16" s="1"/>
  <c r="G124" i="16"/>
  <c r="G83" i="16"/>
  <c r="I51" i="16"/>
  <c r="I53" i="16" s="1"/>
  <c r="F124" i="16"/>
  <c r="G232" i="16"/>
  <c r="G51" i="16"/>
  <c r="G53" i="16" s="1"/>
  <c r="G176" i="16"/>
  <c r="G216" i="16"/>
  <c r="F83" i="16"/>
  <c r="F232" i="16"/>
  <c r="I232" i="16"/>
  <c r="F51" i="16"/>
  <c r="F53" i="16" s="1"/>
  <c r="F216" i="16"/>
  <c r="F176" i="16"/>
  <c r="E51" i="16"/>
  <c r="E53" i="16" s="1"/>
  <c r="E176" i="16"/>
  <c r="E124" i="16"/>
  <c r="E232" i="16"/>
  <c r="E83" i="16"/>
  <c r="E216" i="16"/>
  <c r="I176" i="16"/>
  <c r="I124" i="16"/>
  <c r="I216" i="16"/>
  <c r="I83" i="16"/>
  <c r="H240" i="16" l="1"/>
  <c r="H243" i="16" s="1"/>
  <c r="H247" i="16" s="1"/>
  <c r="G240" i="16"/>
  <c r="G243" i="16" s="1"/>
  <c r="G247" i="16" s="1"/>
  <c r="F240" i="16"/>
  <c r="F243" i="16" s="1"/>
  <c r="F247" i="16" s="1"/>
  <c r="E240" i="16"/>
  <c r="E243" i="16" s="1"/>
  <c r="E247" i="16" s="1"/>
  <c r="I240" i="16"/>
  <c r="I243" i="16" s="1"/>
  <c r="I247" i="1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Dave Schneider</author>
    <author>Peggy Quint</author>
  </authors>
  <commentList>
    <comment ref="G29" authorId="0" shapeId="0" xr:uid="{D25AA1D6-AC43-47A6-A3FF-F52B7116694A}">
      <text>
        <r>
          <rPr>
            <b/>
            <sz val="9"/>
            <color indexed="81"/>
            <rFont val="Tahoma"/>
            <family val="2"/>
          </rPr>
          <t>Dave Schneider:</t>
        </r>
        <r>
          <rPr>
            <sz val="9"/>
            <color indexed="81"/>
            <rFont val="Tahoma"/>
            <family val="2"/>
          </rPr>
          <t xml:space="preserve">
$1025 per water tap $400 +$625=$1025  (2 taps)</t>
        </r>
      </text>
    </comment>
    <comment ref="G30" authorId="0" shapeId="0" xr:uid="{9448B98C-6F01-4B1E-91B0-C952FF053B9C}">
      <text>
        <r>
          <rPr>
            <b/>
            <sz val="9"/>
            <color indexed="81"/>
            <rFont val="Tahoma"/>
            <family val="2"/>
          </rPr>
          <t>Dave Schneider:</t>
        </r>
        <r>
          <rPr>
            <sz val="9"/>
            <color indexed="81"/>
            <rFont val="Tahoma"/>
            <family val="2"/>
          </rPr>
          <t xml:space="preserve">
$275 per tap
$200 + $75 = $275
(2 taps)</t>
        </r>
      </text>
    </comment>
    <comment ref="F43" authorId="1" shapeId="0" xr:uid="{3DB22456-9FB7-4EB0-A89A-1C59C9170FF9}">
      <text>
        <r>
          <rPr>
            <b/>
            <sz val="9"/>
            <color indexed="81"/>
            <rFont val="Tahoma"/>
            <family val="2"/>
          </rPr>
          <t>Peggy Quint:</t>
        </r>
        <r>
          <rPr>
            <sz val="9"/>
            <color indexed="81"/>
            <rFont val="Tahoma"/>
            <family val="2"/>
          </rPr>
          <t xml:space="preserve">
Looking for this amount</t>
        </r>
      </text>
    </comment>
    <comment ref="I103" authorId="1" shapeId="0" xr:uid="{36B31BD3-D272-4D87-9DE6-F46E162038C0}">
      <text>
        <r>
          <rPr>
            <b/>
            <sz val="9"/>
            <color indexed="81"/>
            <rFont val="Tahoma"/>
            <family val="2"/>
          </rPr>
          <t>Peggy Quint:</t>
        </r>
        <r>
          <rPr>
            <sz val="9"/>
            <color indexed="81"/>
            <rFont val="Tahoma"/>
            <family val="2"/>
          </rPr>
          <t xml:space="preserve">
bank, invoice cloud, background checks, nsf, fire extinguisher fees</t>
        </r>
      </text>
    </comment>
    <comment ref="I114" authorId="1" shapeId="0" xr:uid="{EA45338E-F82C-496D-8476-33DCCDDE221C}">
      <text>
        <r>
          <rPr>
            <b/>
            <sz val="9"/>
            <color indexed="81"/>
            <rFont val="Tahoma"/>
            <family val="2"/>
          </rPr>
          <t>Peggy Quint:</t>
        </r>
        <r>
          <rPr>
            <sz val="9"/>
            <color indexed="81"/>
            <rFont val="Tahoma"/>
            <family val="2"/>
          </rPr>
          <t xml:space="preserve">
Freedom Printing Bills, Upper Case envelopes, Crestone Graphics etc.</t>
        </r>
      </text>
    </comment>
    <comment ref="I134" authorId="0" shapeId="0" xr:uid="{EF2E3818-A3C6-415D-ABE7-C37CA72CF374}">
      <text>
        <r>
          <rPr>
            <b/>
            <sz val="9"/>
            <color indexed="81"/>
            <rFont val="Tahoma"/>
            <family val="2"/>
          </rPr>
          <t>Dave Schneider:</t>
        </r>
        <r>
          <rPr>
            <sz val="9"/>
            <color indexed="81"/>
            <rFont val="Tahoma"/>
            <family val="2"/>
          </rPr>
          <t xml:space="preserve">
2 valve clusters 4 new fire hydrants</t>
        </r>
      </text>
    </comment>
    <comment ref="I149" authorId="0" shapeId="0" xr:uid="{15C26FAA-67E0-4203-805B-756C5E7B917D}">
      <text>
        <r>
          <rPr>
            <b/>
            <sz val="9"/>
            <color indexed="81"/>
            <rFont val="Tahoma"/>
            <family val="2"/>
          </rPr>
          <t>Dave Schneider:</t>
        </r>
        <r>
          <rPr>
            <sz val="9"/>
            <color indexed="81"/>
            <rFont val="Tahoma"/>
            <family val="2"/>
          </rPr>
          <t xml:space="preserve">
water case objection on benoni-jarvis resrvoir
</t>
        </r>
      </text>
    </comment>
  </commentList>
</comments>
</file>

<file path=xl/sharedStrings.xml><?xml version="1.0" encoding="utf-8"?>
<sst xmlns="http://schemas.openxmlformats.org/spreadsheetml/2006/main" count="203" uniqueCount="132">
  <si>
    <t>REVENUE</t>
  </si>
  <si>
    <t>EXPENDITURES</t>
  </si>
  <si>
    <t>Salaries and Benefits</t>
  </si>
  <si>
    <t xml:space="preserve">       Total Salaries and Benefits</t>
  </si>
  <si>
    <t>Professional Services</t>
  </si>
  <si>
    <t xml:space="preserve">       Total Professional Services</t>
  </si>
  <si>
    <t>General Administration</t>
  </si>
  <si>
    <t xml:space="preserve">       Total General Administration</t>
  </si>
  <si>
    <t>Total Expenditures</t>
  </si>
  <si>
    <t>Total Revenue</t>
  </si>
  <si>
    <t>Budget</t>
  </si>
  <si>
    <t>Actual</t>
  </si>
  <si>
    <t xml:space="preserve">EXCESS OF REVENUE OVER (UNDER) </t>
  </si>
  <si>
    <t xml:space="preserve">Operating Supplies </t>
  </si>
  <si>
    <t xml:space="preserve">Postage </t>
  </si>
  <si>
    <t>Water Revenue</t>
  </si>
  <si>
    <t>Round Mountain Water and Sanitation District</t>
  </si>
  <si>
    <t>General Property Taxes</t>
  </si>
  <si>
    <t xml:space="preserve">Specific Ownership Taxes </t>
  </si>
  <si>
    <t>Tax Revenue</t>
  </si>
  <si>
    <t xml:space="preserve">       Total Tax Revenue</t>
  </si>
  <si>
    <t>Metered Sales to General Customers</t>
  </si>
  <si>
    <t xml:space="preserve">Sales of Raw Water </t>
  </si>
  <si>
    <t>Water Vendor Sales</t>
  </si>
  <si>
    <t xml:space="preserve">Late Charges </t>
  </si>
  <si>
    <t xml:space="preserve">       Total Water Revenue</t>
  </si>
  <si>
    <t>Enterprise Revenue</t>
  </si>
  <si>
    <t>Sewer Revenue</t>
  </si>
  <si>
    <t>Sales to Customers</t>
  </si>
  <si>
    <t xml:space="preserve">       Total Sewer Revenue</t>
  </si>
  <si>
    <t>Connection Charges</t>
  </si>
  <si>
    <t>Water Tap Connection Charges</t>
  </si>
  <si>
    <t>Sewer Tap Connection Charges</t>
  </si>
  <si>
    <t xml:space="preserve">     Total Connection Charges</t>
  </si>
  <si>
    <t>Contributed Capital</t>
  </si>
  <si>
    <t>Water Tap/ System Development Fee</t>
  </si>
  <si>
    <t>Sewer Tap/ System Development Fee</t>
  </si>
  <si>
    <t xml:space="preserve">Miscellaneous Revenue </t>
  </si>
  <si>
    <t>Fines and Forfeits</t>
  </si>
  <si>
    <t>Earnings on Deposits and Investments</t>
  </si>
  <si>
    <t xml:space="preserve">Rents and Royalties </t>
  </si>
  <si>
    <t xml:space="preserve">Gain/ Loss Assets </t>
  </si>
  <si>
    <t xml:space="preserve">Administrative Services (Other) </t>
  </si>
  <si>
    <t xml:space="preserve">       Total Miscellaneous Revenue </t>
  </si>
  <si>
    <t xml:space="preserve">Total Enterprise Revenue </t>
  </si>
  <si>
    <t>Salaries and Wages</t>
  </si>
  <si>
    <t xml:space="preserve">Employee Health Insurance Premiums </t>
  </si>
  <si>
    <t xml:space="preserve">Employer Contributions </t>
  </si>
  <si>
    <t xml:space="preserve">Professional Development </t>
  </si>
  <si>
    <t>Director Fees</t>
  </si>
  <si>
    <t xml:space="preserve">Auditing </t>
  </si>
  <si>
    <t xml:space="preserve">Legal and Clerical </t>
  </si>
  <si>
    <t>Other Professional Services</t>
  </si>
  <si>
    <t xml:space="preserve">Engineering </t>
  </si>
  <si>
    <t>Election Expenses</t>
  </si>
  <si>
    <t>Insurance (PO E&amp;O)</t>
  </si>
  <si>
    <t>Postage</t>
  </si>
  <si>
    <t>Publicity, Subscription and Dues</t>
  </si>
  <si>
    <t>Printing, Duplicating, etc.</t>
  </si>
  <si>
    <t>County Treasurer's Collection Fee</t>
  </si>
  <si>
    <t xml:space="preserve">Travel Meetings </t>
  </si>
  <si>
    <t>Supplies</t>
  </si>
  <si>
    <t xml:space="preserve">Purchased Services </t>
  </si>
  <si>
    <t xml:space="preserve">Other Professional Services </t>
  </si>
  <si>
    <t xml:space="preserve">Legal Services </t>
  </si>
  <si>
    <t xml:space="preserve">Utility Services </t>
  </si>
  <si>
    <t>Building Rents</t>
  </si>
  <si>
    <t xml:space="preserve">Printing, Duplicating, etc. </t>
  </si>
  <si>
    <t>Other Improvements and Construction</t>
  </si>
  <si>
    <t xml:space="preserve">Office Equipment </t>
  </si>
  <si>
    <t>RMWSD District Expenditures</t>
  </si>
  <si>
    <t>Total RMWSD District Expenditures</t>
  </si>
  <si>
    <t>Administration and General Expenditures</t>
  </si>
  <si>
    <t>Total Administration and General Expenditures</t>
  </si>
  <si>
    <t>Water Enterprise Expenditures</t>
  </si>
  <si>
    <t xml:space="preserve">Transmission and Distribution </t>
  </si>
  <si>
    <t xml:space="preserve">Repair and Maintenance Supplies </t>
  </si>
  <si>
    <t xml:space="preserve">Water Vendor </t>
  </si>
  <si>
    <t>Land, Easements, Rights-of-Way</t>
  </si>
  <si>
    <t xml:space="preserve">       Total Transmission and Distribution Expenditures</t>
  </si>
  <si>
    <t xml:space="preserve">       Total Professional Services </t>
  </si>
  <si>
    <t xml:space="preserve">Source of Supply </t>
  </si>
  <si>
    <t xml:space="preserve">Administrative and Legal </t>
  </si>
  <si>
    <t xml:space="preserve">Fuel or Power for Pumping </t>
  </si>
  <si>
    <t xml:space="preserve">Water Treatment </t>
  </si>
  <si>
    <t xml:space="preserve">Employee Clothing Allowance </t>
  </si>
  <si>
    <t xml:space="preserve">       Total Water Treatment </t>
  </si>
  <si>
    <t>Total Water Enterprise Expenditures</t>
  </si>
  <si>
    <t>Wastewater Enterprise  Expenditures</t>
  </si>
  <si>
    <t xml:space="preserve">Collection and Transmission </t>
  </si>
  <si>
    <t xml:space="preserve">       Total Collection and Transmission </t>
  </si>
  <si>
    <t xml:space="preserve">Purchased Service </t>
  </si>
  <si>
    <t xml:space="preserve">Treatment </t>
  </si>
  <si>
    <t xml:space="preserve">       Total Treatment</t>
  </si>
  <si>
    <t>Water Tank Inspection Services</t>
  </si>
  <si>
    <t xml:space="preserve">       Total Water Tank Inspection Services</t>
  </si>
  <si>
    <t>Lease Purchase Agreements</t>
  </si>
  <si>
    <t xml:space="preserve">       Total Lease Purchase Agreements</t>
  </si>
  <si>
    <t>Travel and Meetings</t>
  </si>
  <si>
    <t xml:space="preserve">DOLA </t>
  </si>
  <si>
    <t>Acct #</t>
  </si>
  <si>
    <t xml:space="preserve">             EXPENDITURES</t>
  </si>
  <si>
    <t xml:space="preserve"> </t>
  </si>
  <si>
    <t xml:space="preserve">Other Improvements and Construction </t>
  </si>
  <si>
    <t xml:space="preserve">Machinery and Equipment </t>
  </si>
  <si>
    <t xml:space="preserve">DOLA - Principal (Water System) </t>
  </si>
  <si>
    <t xml:space="preserve">DOLA - Interest (Water System) </t>
  </si>
  <si>
    <t xml:space="preserve">       Total DOLA - Debt Service</t>
  </si>
  <si>
    <t xml:space="preserve">Total System Maintenance Agreement and Debt Service </t>
  </si>
  <si>
    <t>Lease/Purchase - Principal (Real Estate)</t>
  </si>
  <si>
    <t>Lease/Purchase - Interest (Real Estate)</t>
  </si>
  <si>
    <t xml:space="preserve">       Total Professional Services- Source of Supply</t>
  </si>
  <si>
    <t>Grants and Loans</t>
  </si>
  <si>
    <t>Grant Proceeds</t>
  </si>
  <si>
    <t>Loan Proceeds</t>
  </si>
  <si>
    <t xml:space="preserve">       Total Grants and Loans</t>
  </si>
  <si>
    <t>Total Wastewater Enterprise Expenditures</t>
  </si>
  <si>
    <t>System Maintenance Agreements Expenditures</t>
  </si>
  <si>
    <t xml:space="preserve">       Total Contributed Capital </t>
  </si>
  <si>
    <t>Miscellaneous Expense</t>
  </si>
  <si>
    <t>Bad Debt Expense</t>
  </si>
  <si>
    <t>FUNDS AVAILABLE - BEGINNING OF YEAR</t>
  </si>
  <si>
    <t>FUNDS AVAILABLE - END OF YEAR</t>
  </si>
  <si>
    <t xml:space="preserve">Debt Service Expenditures </t>
  </si>
  <si>
    <t>Insurance - Workers Comp and P&amp;L</t>
  </si>
  <si>
    <t>2020 Audit Reconciling item</t>
  </si>
  <si>
    <t xml:space="preserve"> 2023 Budget</t>
  </si>
  <si>
    <t>CWRPDA</t>
  </si>
  <si>
    <t>CWRPDA - Principle</t>
  </si>
  <si>
    <t>CWRPDA- Interest</t>
  </si>
  <si>
    <t xml:space="preserve">       Total CWRPDA - Debt Service </t>
  </si>
  <si>
    <t>Year to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</si>
</sst>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"/>
  </numFmts>
  <fonts count="2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4"/>
      <color theme="1"/>
      <name val="Times New Roman"/>
      <family val="1"/>
    </font>
    <font>
      <b/>
      <sz val="18"/>
      <color theme="1"/>
      <name val="Times New Roman"/>
      <family val="1"/>
    </font>
    <font>
      <sz val="8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9"/>
      <color theme="1"/>
      <name val="Times New Roman"/>
      <family val="1"/>
    </font>
    <font>
      <b/>
      <sz val="16"/>
      <color rgb="FFFF0000"/>
      <name val="Times New Roman"/>
      <family val="1"/>
    </font>
    <font>
      <b/>
      <sz val="12"/>
      <color theme="8" tint="-0.249977111117893"/>
      <name val="Times New Roman"/>
      <family val="1"/>
    </font>
    <font>
      <sz val="12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4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3" fillId="0" borderId="0"/>
    <xf numFmtId="0" fontId="1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41" fontId="2" fillId="0" borderId="0" xfId="0" applyNumberFormat="1" applyFont="1"/>
    <xf numFmtId="0" fontId="0" fillId="0" borderId="0" xfId="0" applyAlignment="1">
      <alignment horizontal="center"/>
    </xf>
    <xf numFmtId="164" fontId="0" fillId="0" borderId="0" xfId="0" applyNumberFormat="1"/>
    <xf numFmtId="164" fontId="7" fillId="0" borderId="0" xfId="0" applyNumberFormat="1" applyFont="1"/>
    <xf numFmtId="44" fontId="0" fillId="0" borderId="0" xfId="1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7" fillId="0" borderId="0" xfId="0" applyFont="1"/>
    <xf numFmtId="0" fontId="9" fillId="0" borderId="1" xfId="0" applyFont="1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6" fillId="0" borderId="1" xfId="0" applyFont="1" applyBorder="1"/>
    <xf numFmtId="41" fontId="2" fillId="0" borderId="1" xfId="0" applyNumberFormat="1" applyFont="1" applyBorder="1"/>
    <xf numFmtId="0" fontId="3" fillId="0" borderId="1" xfId="0" applyFont="1" applyBorder="1" applyAlignment="1">
      <alignment horizontal="right"/>
    </xf>
    <xf numFmtId="0" fontId="5" fillId="0" borderId="1" xfId="0" applyFont="1" applyBorder="1"/>
    <xf numFmtId="42" fontId="2" fillId="0" borderId="1" xfId="0" applyNumberFormat="1" applyFont="1" applyBorder="1"/>
    <xf numFmtId="42" fontId="20" fillId="0" borderId="1" xfId="0" applyNumberFormat="1" applyFont="1" applyBorder="1" applyAlignment="1">
      <alignment horizontal="right"/>
    </xf>
    <xf numFmtId="41" fontId="20" fillId="0" borderId="1" xfId="0" applyNumberFormat="1" applyFont="1" applyBorder="1"/>
    <xf numFmtId="42" fontId="3" fillId="0" borderId="1" xfId="0" applyNumberFormat="1" applyFont="1" applyBorder="1"/>
    <xf numFmtId="42" fontId="21" fillId="0" borderId="1" xfId="0" applyNumberFormat="1" applyFont="1" applyBorder="1"/>
    <xf numFmtId="0" fontId="14" fillId="0" borderId="1" xfId="0" applyFont="1" applyBorder="1"/>
    <xf numFmtId="0" fontId="4" fillId="0" borderId="1" xfId="0" applyFont="1" applyBorder="1"/>
    <xf numFmtId="42" fontId="20" fillId="0" borderId="1" xfId="0" applyNumberFormat="1" applyFont="1" applyBorder="1"/>
    <xf numFmtId="6" fontId="20" fillId="0" borderId="1" xfId="0" applyNumberFormat="1" applyFont="1" applyBorder="1"/>
    <xf numFmtId="0" fontId="22" fillId="0" borderId="1" xfId="0" applyFont="1" applyBorder="1"/>
    <xf numFmtId="0" fontId="21" fillId="0" borderId="1" xfId="0" applyFont="1" applyBorder="1"/>
    <xf numFmtId="165" fontId="0" fillId="0" borderId="1" xfId="0" applyNumberFormat="1" applyBorder="1"/>
    <xf numFmtId="0" fontId="16" fillId="0" borderId="1" xfId="0" applyFont="1" applyBorder="1"/>
    <xf numFmtId="42" fontId="16" fillId="0" borderId="1" xfId="0" applyNumberFormat="1" applyFont="1" applyBorder="1"/>
    <xf numFmtId="0" fontId="20" fillId="0" borderId="1" xfId="0" applyFont="1" applyBorder="1"/>
    <xf numFmtId="0" fontId="3" fillId="0" borderId="1" xfId="0" applyFont="1" applyBorder="1" applyAlignment="1">
      <alignment horizontal="left"/>
    </xf>
    <xf numFmtId="0" fontId="17" fillId="2" borderId="1" xfId="0" applyFont="1" applyFill="1" applyBorder="1"/>
    <xf numFmtId="0" fontId="0" fillId="2" borderId="1" xfId="0" applyFill="1" applyBorder="1"/>
    <xf numFmtId="0" fontId="3" fillId="2" borderId="1" xfId="0" applyFont="1" applyFill="1" applyBorder="1"/>
    <xf numFmtId="42" fontId="3" fillId="2" borderId="1" xfId="0" applyNumberFormat="1" applyFont="1" applyFill="1" applyBorder="1"/>
    <xf numFmtId="42" fontId="21" fillId="2" borderId="1" xfId="0" applyNumberFormat="1" applyFont="1" applyFill="1" applyBorder="1"/>
    <xf numFmtId="0" fontId="0" fillId="3" borderId="0" xfId="0" applyFill="1"/>
    <xf numFmtId="0" fontId="0" fillId="3" borderId="1" xfId="0" applyFill="1" applyBorder="1"/>
    <xf numFmtId="0" fontId="3" fillId="3" borderId="1" xfId="0" applyFont="1" applyFill="1" applyBorder="1"/>
    <xf numFmtId="42" fontId="3" fillId="3" borderId="1" xfId="0" applyNumberFormat="1" applyFont="1" applyFill="1" applyBorder="1"/>
    <xf numFmtId="42" fontId="21" fillId="3" borderId="1" xfId="0" applyNumberFormat="1" applyFont="1" applyFill="1" applyBorder="1"/>
    <xf numFmtId="44" fontId="0" fillId="3" borderId="0" xfId="1" applyFont="1" applyFill="1"/>
    <xf numFmtId="0" fontId="2" fillId="3" borderId="1" xfId="0" applyFont="1" applyFill="1" applyBorder="1"/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8">
    <cellStyle name="Comma 2" xfId="4" xr:uid="{00000000-0005-0000-0000-000000000000}"/>
    <cellStyle name="Currency" xfId="1" builtinId="4"/>
    <cellStyle name="Currency 2" xfId="3" xr:uid="{00000000-0005-0000-0000-000002000000}"/>
    <cellStyle name="Currency 3" xfId="7" xr:uid="{00000000-0005-0000-0000-000003000000}"/>
    <cellStyle name="Normal" xfId="0" builtinId="0"/>
    <cellStyle name="Normal 2" xfId="5" xr:uid="{00000000-0005-0000-0000-000005000000}"/>
    <cellStyle name="Normal 3" xfId="6" xr:uid="{00000000-0005-0000-0000-000006000000}"/>
    <cellStyle name="Percent 2" xfId="2" xr:uid="{00000000-0005-0000-0000-000007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51"/>
  <sheetViews>
    <sheetView tabSelected="1" topLeftCell="B1" zoomScaleNormal="100" zoomScalePageLayoutView="80" workbookViewId="0">
      <pane ySplit="2" topLeftCell="A158" activePane="bottomLeft" state="frozen"/>
      <selection activeCell="B1" sqref="B1"/>
      <selection pane="bottomLeft" activeCell="I201" sqref="I201"/>
    </sheetView>
  </sheetViews>
  <sheetFormatPr defaultColWidth="11.125" defaultRowHeight="15.75" x14ac:dyDescent="0.25"/>
  <cols>
    <col min="1" max="1" width="10.375" hidden="1" customWidth="1"/>
    <col min="2" max="2" width="2.125" customWidth="1"/>
    <col min="3" max="3" width="9.875" customWidth="1"/>
    <col min="4" max="4" width="63.125" customWidth="1"/>
    <col min="5" max="6" width="14.5" customWidth="1"/>
    <col min="7" max="7" width="15.375" customWidth="1"/>
    <col min="8" max="9" width="16.375" customWidth="1"/>
    <col min="10" max="10" width="1.625" customWidth="1"/>
    <col min="11" max="11" width="15.5" bestFit="1" customWidth="1"/>
    <col min="12" max="12" width="13.625" customWidth="1"/>
    <col min="13" max="13" width="11.125" customWidth="1"/>
    <col min="14" max="14" width="13.625" hidden="1" customWidth="1"/>
  </cols>
  <sheetData>
    <row r="1" spans="2:14" ht="30" x14ac:dyDescent="0.4">
      <c r="C1" s="48" t="s">
        <v>16</v>
      </c>
      <c r="D1" s="48"/>
      <c r="E1" s="48"/>
      <c r="F1" s="48"/>
      <c r="G1" s="48"/>
      <c r="H1" s="48"/>
      <c r="I1" s="48"/>
    </row>
    <row r="2" spans="2:14" ht="25.35" hidden="1" customHeight="1" x14ac:dyDescent="0.4">
      <c r="C2" s="10"/>
      <c r="D2" s="48"/>
      <c r="E2" s="52"/>
      <c r="F2" s="52"/>
      <c r="G2" s="52"/>
      <c r="H2" s="52"/>
      <c r="I2" s="52"/>
    </row>
    <row r="3" spans="2:14" ht="22.5" x14ac:dyDescent="0.3">
      <c r="C3" s="49" t="s">
        <v>126</v>
      </c>
      <c r="D3" s="49"/>
      <c r="E3" s="49"/>
      <c r="F3" s="49"/>
      <c r="G3" s="49"/>
      <c r="H3" s="49"/>
      <c r="I3" s="49"/>
    </row>
    <row r="4" spans="2:14" ht="18.75" hidden="1" x14ac:dyDescent="0.3">
      <c r="C4" s="50"/>
      <c r="D4" s="50"/>
      <c r="E4" s="50"/>
      <c r="F4" s="50"/>
      <c r="G4" s="50"/>
      <c r="H4" s="50"/>
      <c r="I4" s="50"/>
    </row>
    <row r="5" spans="2:14" ht="20.25" x14ac:dyDescent="0.3">
      <c r="C5" s="51"/>
      <c r="D5" s="51"/>
      <c r="E5" s="51"/>
      <c r="F5" s="51"/>
      <c r="G5" s="51"/>
      <c r="H5" s="51"/>
      <c r="I5" s="51"/>
    </row>
    <row r="6" spans="2:14" x14ac:dyDescent="0.25">
      <c r="C6" s="11"/>
      <c r="D6" s="12"/>
      <c r="E6" s="13"/>
      <c r="F6" s="13"/>
      <c r="G6" s="13"/>
      <c r="H6" s="13"/>
      <c r="I6" s="13"/>
      <c r="L6" s="7"/>
      <c r="M6" s="7"/>
    </row>
    <row r="7" spans="2:14" x14ac:dyDescent="0.25">
      <c r="C7" s="11"/>
      <c r="D7" s="12"/>
      <c r="E7" s="13">
        <v>2021</v>
      </c>
      <c r="F7" s="13" t="s">
        <v>11</v>
      </c>
      <c r="G7" s="13">
        <v>2022</v>
      </c>
      <c r="H7" s="13">
        <v>2022</v>
      </c>
      <c r="I7" s="13">
        <v>2023</v>
      </c>
    </row>
    <row r="8" spans="2:14" x14ac:dyDescent="0.25">
      <c r="C8" s="11"/>
      <c r="D8" s="12"/>
      <c r="E8" s="13" t="s">
        <v>10</v>
      </c>
      <c r="F8" s="14">
        <v>44561</v>
      </c>
      <c r="G8" s="14" t="s">
        <v>10</v>
      </c>
      <c r="H8" s="13" t="s">
        <v>131</v>
      </c>
      <c r="I8" s="13" t="s">
        <v>10</v>
      </c>
    </row>
    <row r="9" spans="2:14" ht="18.75" x14ac:dyDescent="0.3">
      <c r="C9" s="15"/>
      <c r="D9" s="16" t="s">
        <v>0</v>
      </c>
      <c r="E9" s="17"/>
      <c r="F9" s="17"/>
      <c r="G9" s="17"/>
      <c r="H9" s="17"/>
      <c r="I9" s="17"/>
    </row>
    <row r="10" spans="2:14" x14ac:dyDescent="0.25">
      <c r="B10" t="s">
        <v>102</v>
      </c>
      <c r="C10" s="18" t="s">
        <v>100</v>
      </c>
      <c r="D10" s="19" t="s">
        <v>19</v>
      </c>
      <c r="E10" s="17"/>
      <c r="F10" s="17"/>
      <c r="G10" s="17"/>
      <c r="H10" s="17"/>
      <c r="I10" s="17"/>
      <c r="L10" s="7"/>
      <c r="M10" s="7"/>
    </row>
    <row r="11" spans="2:14" x14ac:dyDescent="0.25">
      <c r="C11" s="11">
        <v>311</v>
      </c>
      <c r="D11" s="12" t="s">
        <v>17</v>
      </c>
      <c r="E11" s="20">
        <v>48037</v>
      </c>
      <c r="F11" s="20">
        <v>47690.04</v>
      </c>
      <c r="G11" s="20">
        <v>52520</v>
      </c>
      <c r="H11" s="21">
        <v>49631.73</v>
      </c>
      <c r="I11" s="21">
        <v>52866</v>
      </c>
      <c r="J11" s="1"/>
      <c r="L11" s="8"/>
      <c r="M11" s="8"/>
      <c r="N11" s="6">
        <v>-390276.81</v>
      </c>
    </row>
    <row r="12" spans="2:14" x14ac:dyDescent="0.25">
      <c r="C12" s="11">
        <v>312</v>
      </c>
      <c r="D12" s="12" t="s">
        <v>18</v>
      </c>
      <c r="E12" s="17">
        <v>5700</v>
      </c>
      <c r="F12" s="17">
        <v>7569.49</v>
      </c>
      <c r="G12" s="17">
        <v>5500</v>
      </c>
      <c r="H12" s="22">
        <v>4331.95</v>
      </c>
      <c r="I12" s="22">
        <v>5500</v>
      </c>
      <c r="N12" s="6">
        <v>-346094.5</v>
      </c>
    </row>
    <row r="13" spans="2:14" x14ac:dyDescent="0.25">
      <c r="C13" s="11"/>
      <c r="D13" s="12" t="s">
        <v>20</v>
      </c>
      <c r="E13" s="23">
        <f>SUM(E11:E12)</f>
        <v>53737</v>
      </c>
      <c r="F13" s="23">
        <f>SUM(F11:F12)</f>
        <v>55259.53</v>
      </c>
      <c r="G13" s="23">
        <f>SUM(G11:G12)</f>
        <v>58020</v>
      </c>
      <c r="H13" s="24">
        <f>SUM(H11:H12)</f>
        <v>53963.68</v>
      </c>
      <c r="I13" s="24">
        <f>SUM(I11:I12)</f>
        <v>58366</v>
      </c>
      <c r="J13" s="2"/>
      <c r="N13" s="6">
        <v>-86023.48</v>
      </c>
    </row>
    <row r="14" spans="2:14" ht="11.1" customHeight="1" x14ac:dyDescent="0.25">
      <c r="C14" s="11"/>
      <c r="D14" s="25"/>
      <c r="E14" s="17"/>
      <c r="F14" s="17"/>
      <c r="G14" s="17"/>
      <c r="H14" s="22"/>
      <c r="I14" s="22"/>
      <c r="J14" s="2"/>
      <c r="N14" s="6">
        <v>-142276.03</v>
      </c>
    </row>
    <row r="15" spans="2:14" x14ac:dyDescent="0.25">
      <c r="C15" s="11"/>
      <c r="D15" s="19" t="s">
        <v>26</v>
      </c>
      <c r="E15" s="17"/>
      <c r="F15" s="17"/>
      <c r="G15" s="17"/>
      <c r="H15" s="22"/>
      <c r="I15" s="22"/>
      <c r="J15" s="2"/>
      <c r="N15" s="6">
        <v>-119615.54</v>
      </c>
    </row>
    <row r="16" spans="2:14" x14ac:dyDescent="0.25">
      <c r="C16" s="11"/>
      <c r="D16" s="26" t="s">
        <v>15</v>
      </c>
      <c r="E16" s="17"/>
      <c r="F16" s="17"/>
      <c r="G16" s="17"/>
      <c r="H16" s="22"/>
      <c r="I16" s="22"/>
      <c r="K16" s="9"/>
      <c r="N16" s="6">
        <v>-130.72</v>
      </c>
    </row>
    <row r="17" spans="3:16" x14ac:dyDescent="0.25">
      <c r="C17" s="11">
        <v>340</v>
      </c>
      <c r="D17" s="12" t="s">
        <v>21</v>
      </c>
      <c r="E17" s="20">
        <v>442500</v>
      </c>
      <c r="F17" s="20">
        <v>405885.75</v>
      </c>
      <c r="G17" s="27">
        <v>455000</v>
      </c>
      <c r="H17" s="27">
        <v>300189.15999999997</v>
      </c>
      <c r="I17" s="27">
        <v>475000</v>
      </c>
      <c r="K17" s="9"/>
      <c r="N17" s="6">
        <v>-546012.94999999995</v>
      </c>
    </row>
    <row r="18" spans="3:16" x14ac:dyDescent="0.25">
      <c r="C18" s="11">
        <v>342</v>
      </c>
      <c r="D18" s="12" t="s">
        <v>22</v>
      </c>
      <c r="E18" s="17">
        <v>32585</v>
      </c>
      <c r="F18" s="22">
        <v>85.4</v>
      </c>
      <c r="G18" s="20">
        <v>4000</v>
      </c>
      <c r="H18" s="27">
        <v>0</v>
      </c>
      <c r="I18" s="27">
        <v>4000</v>
      </c>
      <c r="J18" s="2"/>
      <c r="K18" s="9"/>
      <c r="N18" s="6">
        <v>-17077.16</v>
      </c>
    </row>
    <row r="19" spans="3:16" x14ac:dyDescent="0.25">
      <c r="C19" s="11">
        <v>341</v>
      </c>
      <c r="D19" s="12" t="s">
        <v>23</v>
      </c>
      <c r="E19" s="17">
        <v>25000</v>
      </c>
      <c r="F19" s="17">
        <v>38798.54</v>
      </c>
      <c r="G19" s="20">
        <v>35000</v>
      </c>
      <c r="H19" s="28">
        <v>28395.79</v>
      </c>
      <c r="I19" s="28">
        <v>45000</v>
      </c>
      <c r="K19" s="9"/>
      <c r="N19" s="6">
        <v>-52275.94</v>
      </c>
      <c r="P19" s="4"/>
    </row>
    <row r="20" spans="3:16" x14ac:dyDescent="0.25">
      <c r="C20" s="11">
        <v>345</v>
      </c>
      <c r="D20" s="12" t="s">
        <v>24</v>
      </c>
      <c r="E20" s="17">
        <v>1500</v>
      </c>
      <c r="F20" s="17">
        <v>5996.55</v>
      </c>
      <c r="G20" s="20">
        <v>5000</v>
      </c>
      <c r="H20" s="27">
        <v>3051.43</v>
      </c>
      <c r="I20" s="27">
        <v>4500</v>
      </c>
      <c r="N20" s="6">
        <v>-5340</v>
      </c>
      <c r="P20" s="4"/>
    </row>
    <row r="21" spans="3:16" x14ac:dyDescent="0.25">
      <c r="C21" s="11"/>
      <c r="D21" s="12" t="s">
        <v>25</v>
      </c>
      <c r="E21" s="23">
        <f>SUM(E17:E20)</f>
        <v>501585</v>
      </c>
      <c r="F21" s="23">
        <f>SUM(F17:F20)</f>
        <v>450766.24</v>
      </c>
      <c r="G21" s="23">
        <f>SUM(G17:G20)</f>
        <v>499000</v>
      </c>
      <c r="H21" s="24">
        <f>SUM(H17:H20)</f>
        <v>331636.37999999995</v>
      </c>
      <c r="I21" s="24">
        <f>SUM(I17:I20)</f>
        <v>528500</v>
      </c>
      <c r="J21" s="2"/>
      <c r="N21" s="6">
        <v>-25582.5</v>
      </c>
      <c r="P21" s="4"/>
    </row>
    <row r="22" spans="3:16" ht="11.1" customHeight="1" x14ac:dyDescent="0.25">
      <c r="C22" s="11"/>
      <c r="D22" s="12"/>
      <c r="E22" s="17"/>
      <c r="F22" s="17"/>
      <c r="G22" s="17"/>
      <c r="H22" s="22"/>
      <c r="I22" s="22"/>
      <c r="J22" s="2"/>
      <c r="N22" s="6">
        <v>-26721.27</v>
      </c>
    </row>
    <row r="23" spans="3:16" x14ac:dyDescent="0.25">
      <c r="C23" s="11"/>
      <c r="D23" s="26" t="s">
        <v>27</v>
      </c>
      <c r="E23" s="17"/>
      <c r="F23" s="17"/>
      <c r="G23" s="17"/>
      <c r="H23" s="22"/>
      <c r="I23" s="22"/>
      <c r="K23" s="9"/>
      <c r="N23" s="6">
        <v>-33917.08</v>
      </c>
      <c r="P23" s="5"/>
    </row>
    <row r="24" spans="3:16" x14ac:dyDescent="0.25">
      <c r="C24" s="11">
        <v>346</v>
      </c>
      <c r="D24" s="12" t="s">
        <v>28</v>
      </c>
      <c r="E24" s="20">
        <v>465000</v>
      </c>
      <c r="F24" s="20">
        <v>480361.82</v>
      </c>
      <c r="G24" s="27">
        <v>539451</v>
      </c>
      <c r="H24" s="27">
        <v>352369.8</v>
      </c>
      <c r="I24" s="27">
        <v>545000</v>
      </c>
      <c r="K24" s="9"/>
      <c r="N24" s="6">
        <v>-1332</v>
      </c>
    </row>
    <row r="25" spans="3:16" x14ac:dyDescent="0.25">
      <c r="C25" s="11">
        <v>349</v>
      </c>
      <c r="D25" s="12" t="s">
        <v>24</v>
      </c>
      <c r="E25" s="17">
        <v>1500</v>
      </c>
      <c r="F25" s="17">
        <v>5996.55</v>
      </c>
      <c r="G25" s="20">
        <v>5000</v>
      </c>
      <c r="H25" s="27">
        <v>3051.43</v>
      </c>
      <c r="I25" s="27">
        <v>4500</v>
      </c>
      <c r="J25" s="2"/>
      <c r="K25" s="9"/>
      <c r="N25" s="6">
        <v>-31541.97</v>
      </c>
    </row>
    <row r="26" spans="3:16" x14ac:dyDescent="0.25">
      <c r="C26" s="11"/>
      <c r="D26" s="12" t="s">
        <v>29</v>
      </c>
      <c r="E26" s="23">
        <f>SUM(E24:E25)</f>
        <v>466500</v>
      </c>
      <c r="F26" s="23">
        <f>SUM(F24:F25)</f>
        <v>486358.37</v>
      </c>
      <c r="G26" s="23">
        <f>SUM(G24:G25)</f>
        <v>544451</v>
      </c>
      <c r="H26" s="24">
        <f>SUM(H24:H25)</f>
        <v>355421.23</v>
      </c>
      <c r="I26" s="24">
        <f>SUM(I24:I25)</f>
        <v>549500</v>
      </c>
      <c r="N26" s="6">
        <v>-2410</v>
      </c>
    </row>
    <row r="27" spans="3:16" ht="11.1" customHeight="1" x14ac:dyDescent="0.25">
      <c r="C27" s="11"/>
      <c r="D27" s="12"/>
      <c r="E27" s="17"/>
      <c r="F27" s="17"/>
      <c r="G27" s="17"/>
      <c r="H27" s="22"/>
      <c r="I27" s="22"/>
      <c r="N27" s="6">
        <v>-953.16</v>
      </c>
    </row>
    <row r="28" spans="3:16" x14ac:dyDescent="0.25">
      <c r="C28" s="11"/>
      <c r="D28" s="26" t="s">
        <v>30</v>
      </c>
      <c r="E28" s="17"/>
      <c r="F28" s="17"/>
      <c r="G28" s="17"/>
      <c r="H28" s="22"/>
      <c r="I28" s="22"/>
      <c r="J28" s="2"/>
      <c r="N28" s="6">
        <v>-250</v>
      </c>
    </row>
    <row r="29" spans="3:16" x14ac:dyDescent="0.25">
      <c r="C29" s="11">
        <v>343</v>
      </c>
      <c r="D29" s="12" t="s">
        <v>31</v>
      </c>
      <c r="E29" s="20">
        <v>8200</v>
      </c>
      <c r="F29" s="20">
        <v>11004</v>
      </c>
      <c r="G29" s="20">
        <v>800</v>
      </c>
      <c r="H29" s="27">
        <v>-1204</v>
      </c>
      <c r="I29" s="27">
        <v>0</v>
      </c>
      <c r="J29" s="2"/>
      <c r="M29" s="9"/>
      <c r="N29" s="6">
        <v>-25570</v>
      </c>
      <c r="O29" s="3"/>
      <c r="P29" s="3"/>
    </row>
    <row r="30" spans="3:16" x14ac:dyDescent="0.25">
      <c r="C30" s="11">
        <v>347</v>
      </c>
      <c r="D30" s="12" t="s">
        <v>32</v>
      </c>
      <c r="E30" s="17">
        <v>2200</v>
      </c>
      <c r="F30" s="17">
        <v>4800</v>
      </c>
      <c r="G30" s="20">
        <v>0</v>
      </c>
      <c r="H30" s="27">
        <v>-800</v>
      </c>
      <c r="I30" s="27"/>
      <c r="N30" s="6">
        <v>-8834</v>
      </c>
      <c r="P30" s="4"/>
    </row>
    <row r="31" spans="3:16" x14ac:dyDescent="0.25">
      <c r="C31" s="11"/>
      <c r="D31" s="12" t="s">
        <v>33</v>
      </c>
      <c r="E31" s="23">
        <f>SUM(E29:E30)</f>
        <v>10400</v>
      </c>
      <c r="F31" s="23">
        <f>SUM(F29:F30)</f>
        <v>15804</v>
      </c>
      <c r="G31" s="23">
        <f>SUM(G29:G30)</f>
        <v>800</v>
      </c>
      <c r="H31" s="24">
        <f>SUM(H29:H30)</f>
        <v>-2004</v>
      </c>
      <c r="I31" s="24">
        <f>SUM(I29:I30)</f>
        <v>0</v>
      </c>
      <c r="N31" s="6">
        <v>-54139.78</v>
      </c>
      <c r="P31" s="4"/>
    </row>
    <row r="32" spans="3:16" ht="11.1" customHeight="1" x14ac:dyDescent="0.25">
      <c r="C32" s="11"/>
      <c r="D32" s="12"/>
      <c r="E32" s="17"/>
      <c r="F32" s="17"/>
      <c r="G32" s="17"/>
      <c r="H32" s="22"/>
      <c r="I32" s="22"/>
      <c r="J32" s="2"/>
      <c r="N32" s="6" t="e">
        <v>#N/A</v>
      </c>
      <c r="P32" s="4"/>
    </row>
    <row r="33" spans="3:16" x14ac:dyDescent="0.25">
      <c r="C33" s="11"/>
      <c r="D33" s="26" t="s">
        <v>34</v>
      </c>
      <c r="E33" s="17"/>
      <c r="F33" s="17"/>
      <c r="G33" s="17"/>
      <c r="H33" s="22"/>
      <c r="I33" s="22"/>
      <c r="J33" s="2"/>
      <c r="N33" s="6">
        <v>-488.45</v>
      </c>
    </row>
    <row r="34" spans="3:16" x14ac:dyDescent="0.25">
      <c r="C34" s="11">
        <v>344</v>
      </c>
      <c r="D34" s="12" t="s">
        <v>35</v>
      </c>
      <c r="E34" s="20">
        <v>44000</v>
      </c>
      <c r="F34" s="20">
        <v>412500</v>
      </c>
      <c r="G34" s="20">
        <v>11000</v>
      </c>
      <c r="H34" s="27">
        <v>-29700</v>
      </c>
      <c r="I34" s="27">
        <v>0</v>
      </c>
      <c r="J34" s="2"/>
      <c r="M34" s="9"/>
      <c r="N34" s="6">
        <v>-5623.91</v>
      </c>
    </row>
    <row r="35" spans="3:16" x14ac:dyDescent="0.25">
      <c r="C35" s="11">
        <v>348</v>
      </c>
      <c r="D35" s="12" t="s">
        <v>36</v>
      </c>
      <c r="E35" s="17">
        <v>40000</v>
      </c>
      <c r="F35" s="17">
        <v>382750</v>
      </c>
      <c r="G35" s="20"/>
      <c r="H35" s="27">
        <v>-27000</v>
      </c>
      <c r="I35" s="27"/>
      <c r="J35" s="2"/>
      <c r="M35" s="9"/>
      <c r="N35" s="6">
        <v>-14011.26</v>
      </c>
    </row>
    <row r="36" spans="3:16" x14ac:dyDescent="0.25">
      <c r="C36" s="11"/>
      <c r="D36" s="12" t="s">
        <v>118</v>
      </c>
      <c r="E36" s="23">
        <f>SUM(E34:E35)</f>
        <v>84000</v>
      </c>
      <c r="F36" s="23">
        <f>SUM(F34:F35)</f>
        <v>795250</v>
      </c>
      <c r="G36" s="23">
        <f>SUM(G34:G35)</f>
        <v>11000</v>
      </c>
      <c r="H36" s="24">
        <f>SUM(H34:H35)</f>
        <v>-56700</v>
      </c>
      <c r="I36" s="24">
        <f>SUM(I34:I35)</f>
        <v>0</v>
      </c>
      <c r="J36" s="2"/>
      <c r="N36" s="6" t="e">
        <v>#N/A</v>
      </c>
    </row>
    <row r="37" spans="3:16" ht="11.1" customHeight="1" x14ac:dyDescent="0.25">
      <c r="C37" s="11"/>
      <c r="D37" s="12"/>
      <c r="E37" s="17"/>
      <c r="F37" s="17"/>
      <c r="G37" s="17"/>
      <c r="H37" s="22"/>
      <c r="I37" s="22"/>
      <c r="N37" s="6">
        <v>-1330</v>
      </c>
    </row>
    <row r="38" spans="3:16" x14ac:dyDescent="0.25">
      <c r="C38" s="11"/>
      <c r="D38" s="26" t="s">
        <v>37</v>
      </c>
      <c r="E38" s="17"/>
      <c r="F38" s="17"/>
      <c r="G38" s="17"/>
      <c r="H38" s="22"/>
      <c r="I38" s="22"/>
      <c r="J38" s="2"/>
      <c r="N38" s="6">
        <v>-164.34</v>
      </c>
    </row>
    <row r="39" spans="3:16" x14ac:dyDescent="0.25">
      <c r="C39" s="11">
        <v>351</v>
      </c>
      <c r="D39" s="12" t="s">
        <v>38</v>
      </c>
      <c r="E39" s="20">
        <v>1200</v>
      </c>
      <c r="F39" s="20">
        <v>13073.88</v>
      </c>
      <c r="G39" s="20">
        <v>3500</v>
      </c>
      <c r="H39" s="27">
        <v>1984</v>
      </c>
      <c r="I39" s="27">
        <v>3500</v>
      </c>
      <c r="J39" s="2"/>
      <c r="N39" s="6" t="e">
        <v>#N/A</v>
      </c>
      <c r="O39" s="3"/>
      <c r="P39" s="3"/>
    </row>
    <row r="40" spans="3:16" x14ac:dyDescent="0.25">
      <c r="C40" s="11">
        <v>361</v>
      </c>
      <c r="D40" s="12" t="s">
        <v>39</v>
      </c>
      <c r="E40" s="17">
        <v>570</v>
      </c>
      <c r="F40" s="17">
        <v>927.77</v>
      </c>
      <c r="G40" s="20">
        <v>550</v>
      </c>
      <c r="H40" s="27">
        <v>1609.24</v>
      </c>
      <c r="I40" s="27">
        <v>6000</v>
      </c>
      <c r="N40" s="6">
        <v>-5593.99</v>
      </c>
      <c r="P40" s="4"/>
    </row>
    <row r="41" spans="3:16" x14ac:dyDescent="0.25">
      <c r="C41" s="11">
        <v>362</v>
      </c>
      <c r="D41" s="12" t="s">
        <v>40</v>
      </c>
      <c r="E41" s="17">
        <v>5500</v>
      </c>
      <c r="F41" s="17">
        <v>5500</v>
      </c>
      <c r="G41" s="20">
        <v>0</v>
      </c>
      <c r="H41" s="27">
        <v>5500</v>
      </c>
      <c r="I41" s="27"/>
      <c r="N41" s="6">
        <v>-102123.92</v>
      </c>
      <c r="P41" s="4"/>
    </row>
    <row r="42" spans="3:16" x14ac:dyDescent="0.25">
      <c r="C42" s="11">
        <v>363</v>
      </c>
      <c r="D42" s="12" t="s">
        <v>41</v>
      </c>
      <c r="E42" s="17">
        <v>0</v>
      </c>
      <c r="F42" s="17">
        <v>4835.78</v>
      </c>
      <c r="G42" s="20">
        <v>0</v>
      </c>
      <c r="H42" s="27">
        <v>187.68</v>
      </c>
      <c r="I42" s="27"/>
      <c r="J42" s="2"/>
      <c r="N42" s="6">
        <v>-12196.99</v>
      </c>
      <c r="P42" s="4"/>
    </row>
    <row r="43" spans="3:16" x14ac:dyDescent="0.25">
      <c r="C43" s="11">
        <v>368</v>
      </c>
      <c r="D43" s="12" t="s">
        <v>42</v>
      </c>
      <c r="E43" s="17">
        <v>1200</v>
      </c>
      <c r="F43" s="17">
        <v>3041.37</v>
      </c>
      <c r="G43" s="20">
        <v>1200</v>
      </c>
      <c r="H43" s="27">
        <v>9268</v>
      </c>
      <c r="I43" s="27">
        <v>1200</v>
      </c>
      <c r="J43" s="2"/>
      <c r="N43" s="6">
        <v>-2464.8200000000002</v>
      </c>
    </row>
    <row r="44" spans="3:16" x14ac:dyDescent="0.25">
      <c r="C44" s="11"/>
      <c r="D44" s="12" t="s">
        <v>43</v>
      </c>
      <c r="E44" s="23">
        <f>SUM(E39:E43)</f>
        <v>8470</v>
      </c>
      <c r="F44" s="23">
        <f>SUM(F39:F43)</f>
        <v>27378.799999999999</v>
      </c>
      <c r="G44" s="23">
        <f>SUM(G39:G43)</f>
        <v>5250</v>
      </c>
      <c r="H44" s="24">
        <f>SUM(H39:H43)</f>
        <v>18548.919999999998</v>
      </c>
      <c r="I44" s="24">
        <f>SUM(I39:I43)</f>
        <v>10700</v>
      </c>
      <c r="N44" s="6" t="e">
        <v>#N/A</v>
      </c>
      <c r="P44" s="5"/>
    </row>
    <row r="45" spans="3:16" x14ac:dyDescent="0.25">
      <c r="C45" s="11"/>
      <c r="D45" s="11"/>
      <c r="E45" s="11"/>
      <c r="F45" s="11"/>
      <c r="G45" s="11"/>
      <c r="H45" s="29"/>
      <c r="I45" s="29"/>
      <c r="N45" s="6" t="e">
        <v>#N/A</v>
      </c>
    </row>
    <row r="46" spans="3:16" x14ac:dyDescent="0.25">
      <c r="C46" s="11"/>
      <c r="D46" s="26" t="s">
        <v>112</v>
      </c>
      <c r="E46" s="23"/>
      <c r="F46" s="23"/>
      <c r="G46" s="23"/>
      <c r="H46" s="24"/>
      <c r="I46" s="24"/>
      <c r="N46" s="6"/>
    </row>
    <row r="47" spans="3:16" x14ac:dyDescent="0.25">
      <c r="C47" s="11"/>
      <c r="D47" s="12" t="s">
        <v>113</v>
      </c>
      <c r="E47" s="20">
        <v>3275000</v>
      </c>
      <c r="F47" s="20">
        <v>228690.27</v>
      </c>
      <c r="G47" s="20">
        <v>1151250</v>
      </c>
      <c r="H47" s="27">
        <v>0</v>
      </c>
      <c r="I47" s="27">
        <v>0</v>
      </c>
      <c r="N47" s="6"/>
    </row>
    <row r="48" spans="3:16" ht="16.350000000000001" customHeight="1" x14ac:dyDescent="0.25">
      <c r="C48" s="11"/>
      <c r="D48" s="12" t="s">
        <v>114</v>
      </c>
      <c r="E48" s="17">
        <v>2651000</v>
      </c>
      <c r="F48" s="17">
        <v>0</v>
      </c>
      <c r="G48" s="20">
        <v>1300000</v>
      </c>
      <c r="H48" s="27">
        <v>744297.12</v>
      </c>
      <c r="I48" s="27">
        <v>0</v>
      </c>
      <c r="N48" s="6"/>
    </row>
    <row r="49" spans="1:14" ht="16.350000000000001" customHeight="1" x14ac:dyDescent="0.25">
      <c r="C49" s="11"/>
      <c r="D49" s="12" t="s">
        <v>115</v>
      </c>
      <c r="E49" s="23">
        <f>SUM(E47:E48)</f>
        <v>5926000</v>
      </c>
      <c r="F49" s="20">
        <f>SUM(F47:F48)</f>
        <v>228690.27</v>
      </c>
      <c r="G49" s="20">
        <f>SUM(G47:G48)</f>
        <v>2451250</v>
      </c>
      <c r="H49" s="27">
        <f>SUM(H47:H48)</f>
        <v>744297.12</v>
      </c>
      <c r="I49" s="27">
        <f>SUM(I47:I48)</f>
        <v>0</v>
      </c>
      <c r="N49" s="6"/>
    </row>
    <row r="50" spans="1:14" ht="16.350000000000001" customHeight="1" x14ac:dyDescent="0.25">
      <c r="C50" s="11"/>
      <c r="D50" s="12"/>
      <c r="E50" s="17"/>
      <c r="F50" s="17"/>
      <c r="G50" s="17"/>
      <c r="H50" s="22"/>
      <c r="I50" s="22"/>
      <c r="N50" s="6"/>
    </row>
    <row r="51" spans="1:14" ht="16.350000000000001" customHeight="1" x14ac:dyDescent="0.25">
      <c r="C51" s="11"/>
      <c r="D51" s="15" t="s">
        <v>44</v>
      </c>
      <c r="E51" s="23">
        <f>SUM(E44,E36,E31,E26,E21,E49)</f>
        <v>6996955</v>
      </c>
      <c r="F51" s="23">
        <f>SUM(F44,F36,F31,F26,F21)</f>
        <v>1775557.41</v>
      </c>
      <c r="G51" s="23">
        <f>SUM(G44,G36,G31,G26,G21)</f>
        <v>1060501</v>
      </c>
      <c r="H51" s="24">
        <f>SUM(H44,H36,H31,H26,H21,)</f>
        <v>646902.52999999991</v>
      </c>
      <c r="I51" s="24">
        <f>SUM(I44,I36,I31,I26,I21,)</f>
        <v>1088700</v>
      </c>
      <c r="N51" s="6"/>
    </row>
    <row r="52" spans="1:14" ht="16.350000000000001" customHeight="1" x14ac:dyDescent="0.25">
      <c r="C52" s="11"/>
      <c r="D52" s="15"/>
      <c r="E52" s="23" t="s">
        <v>102</v>
      </c>
      <c r="F52" s="15"/>
      <c r="G52" s="15"/>
      <c r="H52" s="30"/>
      <c r="I52" s="30"/>
      <c r="N52" s="6"/>
    </row>
    <row r="53" spans="1:14" x14ac:dyDescent="0.25">
      <c r="C53" s="37"/>
      <c r="D53" s="38" t="s">
        <v>9</v>
      </c>
      <c r="E53" s="39">
        <f>SUM(E13,E51)</f>
        <v>7050692</v>
      </c>
      <c r="F53" s="39">
        <f>SUM(F13,F51)</f>
        <v>1830816.94</v>
      </c>
      <c r="G53" s="39">
        <f>SUM(G13,G51)</f>
        <v>1118521</v>
      </c>
      <c r="H53" s="40">
        <f>SUM(H51,H49,H13)</f>
        <v>1445163.3299999998</v>
      </c>
      <c r="I53" s="40">
        <f>SUM(I51,I49,I13)</f>
        <v>1147066</v>
      </c>
      <c r="K53" s="9"/>
      <c r="N53" s="6" t="e">
        <v>#N/A</v>
      </c>
    </row>
    <row r="54" spans="1:14" ht="11.1" customHeight="1" x14ac:dyDescent="0.25">
      <c r="C54" s="11"/>
      <c r="D54" s="12"/>
      <c r="E54" s="17"/>
      <c r="F54" s="17"/>
      <c r="G54" s="17"/>
      <c r="H54" s="22"/>
      <c r="I54" s="22"/>
      <c r="N54" s="6" t="e">
        <v>#N/A</v>
      </c>
    </row>
    <row r="55" spans="1:14" x14ac:dyDescent="0.25">
      <c r="C55" s="11"/>
      <c r="D55" s="15" t="s">
        <v>1</v>
      </c>
      <c r="E55" s="17"/>
      <c r="F55" s="17"/>
      <c r="G55" s="17"/>
      <c r="H55" s="22"/>
      <c r="I55" s="22"/>
      <c r="N55" s="6" t="e">
        <v>#N/A</v>
      </c>
    </row>
    <row r="56" spans="1:14" x14ac:dyDescent="0.25">
      <c r="A56">
        <v>45</v>
      </c>
      <c r="C56" s="11"/>
      <c r="D56" s="19" t="s">
        <v>70</v>
      </c>
      <c r="E56" s="17"/>
      <c r="F56" s="17"/>
      <c r="G56" s="17"/>
      <c r="H56" s="22"/>
      <c r="I56" s="22"/>
      <c r="N56" s="6" t="e">
        <v>#N/A</v>
      </c>
    </row>
    <row r="57" spans="1:14" x14ac:dyDescent="0.25">
      <c r="C57" s="11"/>
      <c r="D57" s="26" t="s">
        <v>2</v>
      </c>
      <c r="E57" s="17"/>
      <c r="F57" s="17"/>
      <c r="G57" s="17"/>
      <c r="H57" s="22"/>
      <c r="I57" s="22"/>
      <c r="N57" s="6" t="e">
        <v>#N/A</v>
      </c>
    </row>
    <row r="58" spans="1:14" x14ac:dyDescent="0.25">
      <c r="C58" s="31">
        <v>45.11</v>
      </c>
      <c r="D58" s="12" t="s">
        <v>45</v>
      </c>
      <c r="E58" s="20">
        <v>18240</v>
      </c>
      <c r="F58" s="20">
        <v>17143.48</v>
      </c>
      <c r="G58" s="20">
        <v>27202</v>
      </c>
      <c r="H58" s="27">
        <v>12115.91</v>
      </c>
      <c r="I58" s="27">
        <v>40859.980000000003</v>
      </c>
      <c r="L58" s="9"/>
      <c r="N58" s="6">
        <v>108517.69</v>
      </c>
    </row>
    <row r="59" spans="1:14" x14ac:dyDescent="0.25">
      <c r="C59" s="11">
        <v>45.210999999999999</v>
      </c>
      <c r="D59" s="12" t="s">
        <v>46</v>
      </c>
      <c r="E59" s="17">
        <v>2904</v>
      </c>
      <c r="F59" s="17">
        <v>3073.8</v>
      </c>
      <c r="G59" s="20">
        <v>3056</v>
      </c>
      <c r="H59" s="27">
        <v>2187.6799999999998</v>
      </c>
      <c r="I59" s="27">
        <v>3168</v>
      </c>
      <c r="N59" s="6">
        <v>215.93</v>
      </c>
    </row>
    <row r="60" spans="1:14" x14ac:dyDescent="0.25">
      <c r="C60" s="31">
        <v>45.22</v>
      </c>
      <c r="D60" s="12" t="s">
        <v>47</v>
      </c>
      <c r="E60" s="17">
        <v>1400</v>
      </c>
      <c r="F60" s="17">
        <v>1362.83</v>
      </c>
      <c r="G60" s="20">
        <v>1400</v>
      </c>
      <c r="H60" s="27">
        <v>950.97</v>
      </c>
      <c r="I60" s="27">
        <v>1817</v>
      </c>
      <c r="N60" s="6">
        <v>7213.92</v>
      </c>
    </row>
    <row r="61" spans="1:14" x14ac:dyDescent="0.25">
      <c r="C61" s="11"/>
      <c r="D61" s="12" t="s">
        <v>3</v>
      </c>
      <c r="E61" s="23">
        <f>SUM(E58:E60)</f>
        <v>22544</v>
      </c>
      <c r="F61" s="23">
        <f>SUM(F58:F60)</f>
        <v>21580.11</v>
      </c>
      <c r="G61" s="23">
        <f>SUM(G58:G60)</f>
        <v>31658</v>
      </c>
      <c r="H61" s="24">
        <f>SUM(H58:H60)</f>
        <v>15254.56</v>
      </c>
      <c r="I61" s="24">
        <f>SUM(I58:I60)</f>
        <v>45844.98</v>
      </c>
      <c r="N61" s="6" t="e">
        <v>#N/A</v>
      </c>
    </row>
    <row r="62" spans="1:14" ht="6" customHeight="1" x14ac:dyDescent="0.25">
      <c r="C62" s="11"/>
      <c r="D62" s="12"/>
      <c r="E62" s="20"/>
      <c r="F62" s="20"/>
      <c r="G62" s="20"/>
      <c r="H62" s="27"/>
      <c r="I62" s="27"/>
      <c r="N62" s="6" t="e">
        <v>#N/A</v>
      </c>
    </row>
    <row r="63" spans="1:14" x14ac:dyDescent="0.25">
      <c r="C63" s="11"/>
      <c r="D63" s="26" t="s">
        <v>4</v>
      </c>
      <c r="E63" s="20"/>
      <c r="F63" s="20"/>
      <c r="G63" s="20"/>
      <c r="H63" s="27"/>
      <c r="I63" s="27"/>
      <c r="N63" s="6" t="e">
        <v>#N/A</v>
      </c>
    </row>
    <row r="64" spans="1:14" x14ac:dyDescent="0.25">
      <c r="C64" s="11">
        <v>45.322000000000003</v>
      </c>
      <c r="D64" s="12" t="s">
        <v>51</v>
      </c>
      <c r="E64" s="20">
        <v>1000</v>
      </c>
      <c r="F64" s="20">
        <v>82.45</v>
      </c>
      <c r="G64" s="20">
        <v>1000</v>
      </c>
      <c r="H64" s="27">
        <v>1000</v>
      </c>
      <c r="I64" s="27">
        <v>1000</v>
      </c>
      <c r="N64" s="6">
        <v>43521.25</v>
      </c>
    </row>
    <row r="65" spans="3:14" hidden="1" x14ac:dyDescent="0.25">
      <c r="C65" s="31">
        <v>45.33</v>
      </c>
      <c r="D65" s="12" t="s">
        <v>52</v>
      </c>
      <c r="E65" s="17">
        <v>0</v>
      </c>
      <c r="F65" s="17">
        <v>0</v>
      </c>
      <c r="G65" s="20">
        <v>0</v>
      </c>
      <c r="H65" s="27">
        <v>0</v>
      </c>
      <c r="I65" s="27">
        <v>0</v>
      </c>
      <c r="N65" s="6">
        <v>21573.200000000001</v>
      </c>
    </row>
    <row r="66" spans="3:14" x14ac:dyDescent="0.25">
      <c r="C66" s="31">
        <v>45.34</v>
      </c>
      <c r="D66" s="12" t="s">
        <v>53</v>
      </c>
      <c r="E66" s="17">
        <v>500</v>
      </c>
      <c r="F66" s="17">
        <v>0</v>
      </c>
      <c r="G66" s="20">
        <v>0</v>
      </c>
      <c r="H66" s="27"/>
      <c r="I66" s="27"/>
      <c r="N66" s="6">
        <v>15989.07</v>
      </c>
    </row>
    <row r="67" spans="3:14" x14ac:dyDescent="0.25">
      <c r="C67" s="11"/>
      <c r="D67" s="12" t="s">
        <v>5</v>
      </c>
      <c r="E67" s="23">
        <f>SUM(E64:E66)</f>
        <v>1500</v>
      </c>
      <c r="F67" s="23">
        <f>SUM(F64:F66)</f>
        <v>82.45</v>
      </c>
      <c r="G67" s="23">
        <f>SUM(G64:G66)</f>
        <v>1000</v>
      </c>
      <c r="H67" s="24">
        <f>SUM(H64:H66)</f>
        <v>1000</v>
      </c>
      <c r="I67" s="24">
        <f>SUM(I64:I66)</f>
        <v>1000</v>
      </c>
      <c r="N67" s="6" t="e">
        <v>#N/A</v>
      </c>
    </row>
    <row r="68" spans="3:14" ht="7.35" customHeight="1" x14ac:dyDescent="0.25">
      <c r="C68" s="11"/>
      <c r="D68" s="12"/>
      <c r="E68" s="20"/>
      <c r="F68" s="20"/>
      <c r="G68" s="20"/>
      <c r="H68" s="27"/>
      <c r="I68" s="27"/>
      <c r="N68" s="6" t="e">
        <v>#N/A</v>
      </c>
    </row>
    <row r="69" spans="3:14" x14ac:dyDescent="0.25">
      <c r="C69" s="11"/>
      <c r="D69" s="26" t="s">
        <v>6</v>
      </c>
      <c r="E69" s="20"/>
      <c r="F69" s="20"/>
      <c r="G69" s="20"/>
      <c r="H69" s="27"/>
      <c r="I69" s="27"/>
      <c r="N69" s="6" t="e">
        <v>#N/A</v>
      </c>
    </row>
    <row r="70" spans="3:14" x14ac:dyDescent="0.25">
      <c r="C70" s="31">
        <v>45.24</v>
      </c>
      <c r="D70" s="12" t="s">
        <v>48</v>
      </c>
      <c r="E70" s="20">
        <v>2000</v>
      </c>
      <c r="F70" s="20">
        <v>0</v>
      </c>
      <c r="G70" s="20">
        <v>1500</v>
      </c>
      <c r="H70" s="27">
        <v>405</v>
      </c>
      <c r="I70" s="27">
        <v>1500</v>
      </c>
      <c r="N70" s="6">
        <v>299.52999999999997</v>
      </c>
    </row>
    <row r="71" spans="3:14" x14ac:dyDescent="0.25">
      <c r="C71" s="11">
        <v>45.311</v>
      </c>
      <c r="D71" s="12" t="s">
        <v>49</v>
      </c>
      <c r="E71" s="17">
        <v>12000</v>
      </c>
      <c r="F71" s="17">
        <v>6800</v>
      </c>
      <c r="G71" s="20">
        <v>12000</v>
      </c>
      <c r="H71" s="27">
        <v>3800</v>
      </c>
      <c r="I71" s="27">
        <v>12000</v>
      </c>
      <c r="N71" s="6">
        <v>2047</v>
      </c>
    </row>
    <row r="72" spans="3:14" x14ac:dyDescent="0.25">
      <c r="C72" s="31">
        <v>45.32</v>
      </c>
      <c r="D72" s="12" t="s">
        <v>50</v>
      </c>
      <c r="E72" s="17">
        <v>12000</v>
      </c>
      <c r="F72" s="17">
        <v>11929.11</v>
      </c>
      <c r="G72" s="20">
        <v>13000</v>
      </c>
      <c r="H72" s="27">
        <v>13000</v>
      </c>
      <c r="I72" s="27">
        <v>18000</v>
      </c>
      <c r="N72" s="6">
        <v>2257.75</v>
      </c>
    </row>
    <row r="73" spans="3:14" x14ac:dyDescent="0.25">
      <c r="C73" s="11">
        <v>45.414000000000001</v>
      </c>
      <c r="D73" s="12" t="s">
        <v>54</v>
      </c>
      <c r="E73" s="17">
        <v>1000</v>
      </c>
      <c r="F73" s="17">
        <v>0</v>
      </c>
      <c r="G73" s="20">
        <v>2000</v>
      </c>
      <c r="H73" s="27">
        <v>243.9</v>
      </c>
      <c r="I73" s="27">
        <v>2000</v>
      </c>
      <c r="N73" s="6">
        <v>389.44</v>
      </c>
    </row>
    <row r="74" spans="3:14" x14ac:dyDescent="0.25">
      <c r="C74" s="11">
        <v>45.511000000000003</v>
      </c>
      <c r="D74" s="12" t="s">
        <v>55</v>
      </c>
      <c r="E74" s="17">
        <v>1700</v>
      </c>
      <c r="F74" s="17">
        <v>0</v>
      </c>
      <c r="G74" s="20">
        <v>0</v>
      </c>
      <c r="H74" s="27"/>
      <c r="I74" s="27">
        <v>0</v>
      </c>
      <c r="N74" s="6">
        <v>4619.43</v>
      </c>
    </row>
    <row r="75" spans="3:14" x14ac:dyDescent="0.25">
      <c r="C75" s="31">
        <v>45.53</v>
      </c>
      <c r="D75" s="12" t="s">
        <v>56</v>
      </c>
      <c r="E75" s="17">
        <v>400</v>
      </c>
      <c r="F75" s="17">
        <v>0</v>
      </c>
      <c r="G75" s="20">
        <v>500</v>
      </c>
      <c r="H75" s="27">
        <v>0</v>
      </c>
      <c r="I75" s="27">
        <v>500</v>
      </c>
      <c r="N75" s="6">
        <v>69.3</v>
      </c>
    </row>
    <row r="76" spans="3:14" x14ac:dyDescent="0.25">
      <c r="C76" s="31">
        <v>45.54</v>
      </c>
      <c r="D76" s="12" t="s">
        <v>57</v>
      </c>
      <c r="E76" s="17">
        <v>200</v>
      </c>
      <c r="F76" s="17">
        <v>312.14999999999998</v>
      </c>
      <c r="G76" s="20">
        <v>200</v>
      </c>
      <c r="H76" s="27">
        <v>117.44</v>
      </c>
      <c r="I76" s="27">
        <v>200</v>
      </c>
      <c r="N76" s="6">
        <v>6530.61</v>
      </c>
    </row>
    <row r="77" spans="3:14" x14ac:dyDescent="0.25">
      <c r="C77" s="31">
        <v>45.55</v>
      </c>
      <c r="D77" s="12" t="s">
        <v>58</v>
      </c>
      <c r="E77" s="17">
        <v>250</v>
      </c>
      <c r="F77" s="17">
        <v>0</v>
      </c>
      <c r="G77" s="20">
        <v>250</v>
      </c>
      <c r="H77" s="27">
        <v>0</v>
      </c>
      <c r="I77" s="27">
        <v>250</v>
      </c>
      <c r="N77" s="6">
        <v>16643.54</v>
      </c>
    </row>
    <row r="78" spans="3:14" x14ac:dyDescent="0.25">
      <c r="C78" s="31">
        <v>45.56</v>
      </c>
      <c r="D78" s="12" t="s">
        <v>59</v>
      </c>
      <c r="E78" s="17">
        <v>2500</v>
      </c>
      <c r="F78" s="17">
        <v>2388.06</v>
      </c>
      <c r="G78" s="20">
        <v>2500</v>
      </c>
      <c r="H78" s="27">
        <v>2482.13</v>
      </c>
      <c r="I78" s="27">
        <v>2800</v>
      </c>
      <c r="N78" s="6">
        <v>7803.06</v>
      </c>
    </row>
    <row r="79" spans="3:14" x14ac:dyDescent="0.25">
      <c r="C79" s="31">
        <v>45.58</v>
      </c>
      <c r="D79" s="12" t="s">
        <v>60</v>
      </c>
      <c r="E79" s="17">
        <v>3500</v>
      </c>
      <c r="F79" s="17">
        <v>0</v>
      </c>
      <c r="G79" s="20">
        <v>2500</v>
      </c>
      <c r="H79" s="27">
        <v>170</v>
      </c>
      <c r="I79" s="27">
        <v>2500</v>
      </c>
      <c r="N79" s="6">
        <v>15677.4</v>
      </c>
    </row>
    <row r="80" spans="3:14" x14ac:dyDescent="0.25">
      <c r="C80" s="31">
        <v>45.6</v>
      </c>
      <c r="D80" s="12" t="s">
        <v>61</v>
      </c>
      <c r="E80" s="17">
        <v>1000</v>
      </c>
      <c r="F80" s="17">
        <v>294.08999999999997</v>
      </c>
      <c r="G80" s="20">
        <v>500</v>
      </c>
      <c r="H80" s="27">
        <v>145.87</v>
      </c>
      <c r="I80" s="27">
        <v>500</v>
      </c>
      <c r="N80" s="6">
        <v>1677.82</v>
      </c>
    </row>
    <row r="81" spans="1:14" x14ac:dyDescent="0.25">
      <c r="C81" s="11"/>
      <c r="D81" s="12" t="s">
        <v>7</v>
      </c>
      <c r="E81" s="23">
        <f>SUM(E70:E80)</f>
        <v>36550</v>
      </c>
      <c r="F81" s="23">
        <f>SUM(F70:F80)</f>
        <v>21723.410000000003</v>
      </c>
      <c r="G81" s="23">
        <f>SUM(G70:G80)</f>
        <v>34950</v>
      </c>
      <c r="H81" s="24">
        <f>SUM(H70:H80)</f>
        <v>20364.34</v>
      </c>
      <c r="I81" s="24">
        <f>SUM(I70:I80)</f>
        <v>40250</v>
      </c>
      <c r="N81" s="6" t="e">
        <v>#N/A</v>
      </c>
    </row>
    <row r="82" spans="1:14" x14ac:dyDescent="0.25">
      <c r="C82" s="11"/>
      <c r="D82" s="12"/>
      <c r="E82" s="23"/>
      <c r="F82" s="23"/>
      <c r="G82" s="23"/>
      <c r="H82" s="24"/>
      <c r="I82" s="24"/>
      <c r="N82" s="6"/>
    </row>
    <row r="83" spans="1:14" s="41" customFormat="1" x14ac:dyDescent="0.25">
      <c r="C83" s="42"/>
      <c r="D83" s="43" t="s">
        <v>71</v>
      </c>
      <c r="E83" s="44">
        <f>SUM(E81,E67,E61)</f>
        <v>60594</v>
      </c>
      <c r="F83" s="44">
        <f>SUM(F81,F67,F61)</f>
        <v>43385.97</v>
      </c>
      <c r="G83" s="44">
        <f>SUM(G81,G67,G61)</f>
        <v>67608</v>
      </c>
      <c r="H83" s="45">
        <f>SUM(H81,H67,H61)</f>
        <v>36618.9</v>
      </c>
      <c r="I83" s="45">
        <f>SUM(I81,I67,I61)</f>
        <v>87094.98000000001</v>
      </c>
      <c r="N83" s="46" t="e">
        <v>#N/A</v>
      </c>
    </row>
    <row r="84" spans="1:14" x14ac:dyDescent="0.25">
      <c r="C84" s="11"/>
      <c r="D84" s="12"/>
      <c r="E84" s="17"/>
      <c r="F84" s="17"/>
      <c r="G84" s="17"/>
      <c r="H84" s="22"/>
      <c r="I84" s="22"/>
      <c r="N84" s="6" t="e">
        <v>#N/A</v>
      </c>
    </row>
    <row r="85" spans="1:14" x14ac:dyDescent="0.25">
      <c r="C85" s="11"/>
      <c r="D85" s="12"/>
      <c r="E85" s="17"/>
      <c r="F85" s="17"/>
      <c r="G85" s="17"/>
      <c r="H85" s="22"/>
      <c r="I85" s="22"/>
      <c r="N85" s="6"/>
    </row>
    <row r="86" spans="1:14" x14ac:dyDescent="0.25">
      <c r="C86" s="11"/>
      <c r="D86" s="12"/>
      <c r="E86" s="17"/>
      <c r="F86" s="17"/>
      <c r="G86" s="17"/>
      <c r="H86" s="22"/>
      <c r="I86" s="22"/>
      <c r="N86" s="6"/>
    </row>
    <row r="87" spans="1:14" x14ac:dyDescent="0.25">
      <c r="C87" s="11"/>
      <c r="D87" s="12"/>
      <c r="E87" s="17"/>
      <c r="F87" s="17"/>
      <c r="G87" s="17"/>
      <c r="H87" s="22"/>
      <c r="I87" s="22"/>
      <c r="N87" s="6"/>
    </row>
    <row r="88" spans="1:14" x14ac:dyDescent="0.25">
      <c r="C88" s="11"/>
      <c r="D88" s="12"/>
      <c r="E88" s="17"/>
      <c r="F88" s="17"/>
      <c r="G88" s="17"/>
      <c r="H88" s="22"/>
      <c r="I88" s="22"/>
      <c r="N88" s="6"/>
    </row>
    <row r="89" spans="1:14" x14ac:dyDescent="0.25">
      <c r="C89" s="11"/>
      <c r="D89" s="12"/>
      <c r="E89" s="17"/>
      <c r="F89" s="17"/>
      <c r="G89" s="17"/>
      <c r="H89" s="22"/>
      <c r="I89" s="22"/>
      <c r="N89" s="6"/>
    </row>
    <row r="90" spans="1:14" x14ac:dyDescent="0.25">
      <c r="C90" s="12"/>
      <c r="D90" s="20"/>
      <c r="E90" s="20"/>
      <c r="F90" s="20"/>
      <c r="G90" s="20"/>
      <c r="H90" s="27"/>
      <c r="I90" s="27"/>
      <c r="N90" s="6"/>
    </row>
    <row r="91" spans="1:14" x14ac:dyDescent="0.25">
      <c r="A91">
        <v>40</v>
      </c>
      <c r="C91" s="11"/>
      <c r="D91" s="19" t="s">
        <v>72</v>
      </c>
      <c r="E91" s="20"/>
      <c r="F91" s="20"/>
      <c r="G91" s="20"/>
      <c r="H91" s="27"/>
      <c r="I91" s="27"/>
      <c r="N91" s="6" t="e">
        <v>#N/A</v>
      </c>
    </row>
    <row r="92" spans="1:14" x14ac:dyDescent="0.25">
      <c r="C92" s="11"/>
      <c r="D92" s="26" t="s">
        <v>2</v>
      </c>
      <c r="E92" s="20"/>
      <c r="F92" s="20"/>
      <c r="G92" s="20"/>
      <c r="H92" s="27"/>
      <c r="I92" s="27"/>
      <c r="N92" s="6" t="e">
        <v>#N/A</v>
      </c>
    </row>
    <row r="93" spans="1:14" x14ac:dyDescent="0.25">
      <c r="C93" s="31">
        <v>40.11</v>
      </c>
      <c r="D93" s="12" t="s">
        <v>45</v>
      </c>
      <c r="E93" s="20">
        <v>125433</v>
      </c>
      <c r="F93" s="20">
        <v>154291.62</v>
      </c>
      <c r="G93" s="20">
        <v>176835</v>
      </c>
      <c r="H93" s="27">
        <v>109043.46</v>
      </c>
      <c r="I93" s="27">
        <v>182427.9</v>
      </c>
      <c r="L93" s="9"/>
      <c r="N93" s="6">
        <v>91668.07</v>
      </c>
    </row>
    <row r="94" spans="1:14" hidden="1" x14ac:dyDescent="0.25">
      <c r="C94" s="31"/>
      <c r="D94" s="32"/>
      <c r="E94" s="33"/>
      <c r="F94" s="33"/>
      <c r="G94" s="20">
        <v>0</v>
      </c>
      <c r="H94" s="27">
        <v>0</v>
      </c>
      <c r="I94" s="27"/>
      <c r="N94" s="6"/>
    </row>
    <row r="95" spans="1:14" hidden="1" x14ac:dyDescent="0.25">
      <c r="C95" s="31"/>
      <c r="D95" s="12"/>
      <c r="E95" s="20"/>
      <c r="F95" s="20"/>
      <c r="G95" s="20">
        <v>0</v>
      </c>
      <c r="H95" s="27">
        <v>0</v>
      </c>
      <c r="I95" s="27"/>
      <c r="N95" s="6"/>
    </row>
    <row r="96" spans="1:14" x14ac:dyDescent="0.25">
      <c r="C96" s="11">
        <v>40.210999999999999</v>
      </c>
      <c r="D96" s="12" t="s">
        <v>46</v>
      </c>
      <c r="E96" s="17">
        <v>26678</v>
      </c>
      <c r="F96" s="17">
        <v>27664.75</v>
      </c>
      <c r="G96" s="20">
        <v>27508</v>
      </c>
      <c r="H96" s="27">
        <v>19692</v>
      </c>
      <c r="I96" s="27">
        <v>28512</v>
      </c>
      <c r="N96" s="6">
        <v>143100.57999999999</v>
      </c>
    </row>
    <row r="97" spans="3:14" x14ac:dyDescent="0.25">
      <c r="C97" s="31">
        <v>40.22</v>
      </c>
      <c r="D97" s="12" t="s">
        <v>47</v>
      </c>
      <c r="E97" s="17">
        <v>8178</v>
      </c>
      <c r="F97" s="17">
        <v>12266.29</v>
      </c>
      <c r="G97" s="20">
        <v>9000</v>
      </c>
      <c r="H97" s="27">
        <v>8559.99</v>
      </c>
      <c r="I97" s="27">
        <v>13500</v>
      </c>
      <c r="N97" s="6" t="e">
        <v>#N/A</v>
      </c>
    </row>
    <row r="98" spans="3:14" x14ac:dyDescent="0.25">
      <c r="C98" s="11"/>
      <c r="D98" s="12" t="s">
        <v>3</v>
      </c>
      <c r="E98" s="23">
        <f>SUM(E93:E97)</f>
        <v>160289</v>
      </c>
      <c r="F98" s="23">
        <f>SUM(F93:F97)</f>
        <v>194222.66</v>
      </c>
      <c r="G98" s="23">
        <f>SUM(G93:G97)</f>
        <v>213343</v>
      </c>
      <c r="H98" s="24">
        <f>SUM(H93:H97)</f>
        <v>137295.45000000001</v>
      </c>
      <c r="I98" s="24">
        <f>SUM(I93:I97)</f>
        <v>224439.9</v>
      </c>
      <c r="N98" s="6" t="e">
        <v>#N/A</v>
      </c>
    </row>
    <row r="99" spans="3:14" ht="11.1" customHeight="1" x14ac:dyDescent="0.25">
      <c r="C99" s="11"/>
      <c r="D99" s="12"/>
      <c r="E99" s="20"/>
      <c r="F99" s="20"/>
      <c r="G99" s="20"/>
      <c r="H99" s="27"/>
      <c r="I99" s="27"/>
      <c r="N99" s="6" t="e">
        <v>#N/A</v>
      </c>
    </row>
    <row r="100" spans="3:14" x14ac:dyDescent="0.25">
      <c r="C100" s="11"/>
      <c r="D100" s="26" t="s">
        <v>4</v>
      </c>
      <c r="E100" s="20"/>
      <c r="F100" s="20"/>
      <c r="G100" s="20"/>
      <c r="H100" s="27"/>
      <c r="I100" s="27"/>
      <c r="N100" s="6" t="e">
        <v>#N/A</v>
      </c>
    </row>
    <row r="101" spans="3:14" x14ac:dyDescent="0.25">
      <c r="C101" s="31">
        <v>40.299999999999997</v>
      </c>
      <c r="D101" s="12" t="s">
        <v>62</v>
      </c>
      <c r="E101" s="20">
        <v>1200</v>
      </c>
      <c r="F101" s="20">
        <v>534</v>
      </c>
      <c r="G101" s="20">
        <v>1200</v>
      </c>
      <c r="H101" s="27">
        <v>294</v>
      </c>
      <c r="I101" s="27">
        <v>47500</v>
      </c>
      <c r="N101" s="6">
        <v>388.5</v>
      </c>
    </row>
    <row r="102" spans="3:14" x14ac:dyDescent="0.25">
      <c r="C102" s="11">
        <v>40.322000000000003</v>
      </c>
      <c r="D102" s="12" t="s">
        <v>64</v>
      </c>
      <c r="E102" s="17">
        <v>5000</v>
      </c>
      <c r="F102" s="17">
        <v>1950</v>
      </c>
      <c r="G102" s="20">
        <v>3000</v>
      </c>
      <c r="H102" s="27">
        <v>75</v>
      </c>
      <c r="I102" s="27">
        <v>2000</v>
      </c>
      <c r="N102" s="6">
        <v>7373.2</v>
      </c>
    </row>
    <row r="103" spans="3:14" x14ac:dyDescent="0.25">
      <c r="C103" s="31">
        <v>40.33</v>
      </c>
      <c r="D103" s="12" t="s">
        <v>63</v>
      </c>
      <c r="E103" s="17">
        <v>30000</v>
      </c>
      <c r="F103" s="17">
        <v>34945.42</v>
      </c>
      <c r="G103" s="20">
        <v>36000</v>
      </c>
      <c r="H103" s="27">
        <v>20253.96</v>
      </c>
      <c r="I103" s="27">
        <v>2000</v>
      </c>
      <c r="K103" s="9"/>
      <c r="N103" s="6" t="e">
        <v>#N/A</v>
      </c>
    </row>
    <row r="104" spans="3:14" x14ac:dyDescent="0.25">
      <c r="C104" s="11"/>
      <c r="D104" s="12" t="s">
        <v>80</v>
      </c>
      <c r="E104" s="23">
        <f>SUM(E101:E103)</f>
        <v>36200</v>
      </c>
      <c r="F104" s="23">
        <f>SUM(F101:F103)</f>
        <v>37429.42</v>
      </c>
      <c r="G104" s="23">
        <f>SUM(G101:G103)</f>
        <v>40200</v>
      </c>
      <c r="H104" s="24">
        <f>SUM(H101:H103)</f>
        <v>20622.96</v>
      </c>
      <c r="I104" s="24">
        <f>SUM(I101:I103)</f>
        <v>51500</v>
      </c>
      <c r="N104" s="6" t="e">
        <v>#N/A</v>
      </c>
    </row>
    <row r="105" spans="3:14" ht="11.1" customHeight="1" x14ac:dyDescent="0.25">
      <c r="C105" s="11"/>
      <c r="D105" s="12"/>
      <c r="E105" s="17"/>
      <c r="F105" s="17"/>
      <c r="G105" s="17"/>
      <c r="H105" s="22"/>
      <c r="I105" s="22"/>
      <c r="N105" s="6" t="e">
        <v>#N/A</v>
      </c>
    </row>
    <row r="106" spans="3:14" x14ac:dyDescent="0.25">
      <c r="C106" s="11"/>
      <c r="D106" s="26" t="s">
        <v>6</v>
      </c>
      <c r="E106" s="20"/>
      <c r="F106" s="20"/>
      <c r="G106" s="20"/>
      <c r="H106" s="27"/>
      <c r="I106" s="27"/>
      <c r="N106" s="6" t="e">
        <v>#N/A</v>
      </c>
    </row>
    <row r="107" spans="3:14" x14ac:dyDescent="0.25">
      <c r="C107" s="31">
        <v>40.24</v>
      </c>
      <c r="D107" s="12" t="s">
        <v>48</v>
      </c>
      <c r="E107" s="20">
        <v>3000</v>
      </c>
      <c r="F107" s="20">
        <v>700</v>
      </c>
      <c r="G107" s="20">
        <v>1500</v>
      </c>
      <c r="H107" s="27">
        <v>2098.4899999999998</v>
      </c>
      <c r="I107" s="27">
        <v>3000</v>
      </c>
      <c r="N107" s="6">
        <v>4914.42</v>
      </c>
    </row>
    <row r="108" spans="3:14" hidden="1" x14ac:dyDescent="0.25">
      <c r="C108" s="31">
        <v>40.32</v>
      </c>
      <c r="D108" s="12" t="s">
        <v>50</v>
      </c>
      <c r="E108" s="17">
        <v>0</v>
      </c>
      <c r="F108" s="17"/>
      <c r="G108" s="20">
        <v>0</v>
      </c>
      <c r="H108" s="27">
        <v>0</v>
      </c>
      <c r="I108" s="27"/>
      <c r="N108" s="6">
        <v>1087.1400000000001</v>
      </c>
    </row>
    <row r="109" spans="3:14" x14ac:dyDescent="0.25">
      <c r="C109" s="31">
        <v>40.409999999999997</v>
      </c>
      <c r="D109" s="12" t="s">
        <v>65</v>
      </c>
      <c r="E109" s="17">
        <v>15000</v>
      </c>
      <c r="F109" s="17">
        <v>12218.15</v>
      </c>
      <c r="G109" s="20">
        <v>15000</v>
      </c>
      <c r="H109" s="27">
        <v>8303.64</v>
      </c>
      <c r="I109" s="27">
        <v>20000</v>
      </c>
      <c r="N109" s="6">
        <v>385</v>
      </c>
    </row>
    <row r="110" spans="3:14" x14ac:dyDescent="0.25">
      <c r="C110" s="11">
        <v>40.441000000000003</v>
      </c>
      <c r="D110" s="12" t="s">
        <v>66</v>
      </c>
      <c r="E110" s="17">
        <v>14850</v>
      </c>
      <c r="F110" s="17">
        <v>13500</v>
      </c>
      <c r="G110" s="20">
        <v>14850</v>
      </c>
      <c r="H110" s="27">
        <v>9000</v>
      </c>
      <c r="I110" s="27">
        <v>18000</v>
      </c>
      <c r="N110" s="6">
        <v>180</v>
      </c>
    </row>
    <row r="111" spans="3:14" x14ac:dyDescent="0.25">
      <c r="C111" s="11">
        <v>40.511000000000003</v>
      </c>
      <c r="D111" s="12" t="s">
        <v>124</v>
      </c>
      <c r="E111" s="17">
        <v>19000</v>
      </c>
      <c r="F111" s="17">
        <v>23748</v>
      </c>
      <c r="G111" s="20">
        <v>19000</v>
      </c>
      <c r="H111" s="27">
        <v>9360</v>
      </c>
      <c r="I111" s="27">
        <v>25000</v>
      </c>
      <c r="N111" s="6" t="e">
        <v>#N/A</v>
      </c>
    </row>
    <row r="112" spans="3:14" x14ac:dyDescent="0.25">
      <c r="C112" s="31">
        <v>40.53</v>
      </c>
      <c r="D112" s="12" t="s">
        <v>14</v>
      </c>
      <c r="E112" s="17">
        <v>1000</v>
      </c>
      <c r="F112" s="17">
        <v>1100.3499999999999</v>
      </c>
      <c r="G112" s="20">
        <v>1000</v>
      </c>
      <c r="H112" s="27">
        <v>745.22</v>
      </c>
      <c r="I112" s="27">
        <v>1000</v>
      </c>
      <c r="N112" s="6">
        <v>29</v>
      </c>
    </row>
    <row r="113" spans="1:14" x14ac:dyDescent="0.25">
      <c r="C113" s="31">
        <v>40.54</v>
      </c>
      <c r="D113" s="12" t="s">
        <v>57</v>
      </c>
      <c r="E113" s="17">
        <v>7500</v>
      </c>
      <c r="F113" s="17">
        <v>10009.299999999999</v>
      </c>
      <c r="G113" s="20">
        <v>7500</v>
      </c>
      <c r="H113" s="27">
        <v>18145.39</v>
      </c>
      <c r="I113" s="27">
        <v>7500</v>
      </c>
      <c r="N113" s="6">
        <v>1049.1600000000001</v>
      </c>
    </row>
    <row r="114" spans="1:14" x14ac:dyDescent="0.25">
      <c r="C114" s="31">
        <v>40.549999999999997</v>
      </c>
      <c r="D114" s="12" t="s">
        <v>67</v>
      </c>
      <c r="E114" s="17">
        <v>4000</v>
      </c>
      <c r="F114" s="17">
        <v>780.7</v>
      </c>
      <c r="G114" s="20">
        <v>2500</v>
      </c>
      <c r="H114" s="27">
        <v>220</v>
      </c>
      <c r="I114" s="27">
        <v>5300</v>
      </c>
      <c r="N114" s="6">
        <v>4774.5200000000004</v>
      </c>
    </row>
    <row r="115" spans="1:14" hidden="1" x14ac:dyDescent="0.25">
      <c r="C115" s="31">
        <v>40.56</v>
      </c>
      <c r="D115" s="12" t="s">
        <v>59</v>
      </c>
      <c r="E115" s="17">
        <v>0</v>
      </c>
      <c r="F115" s="17"/>
      <c r="G115" s="20">
        <v>0</v>
      </c>
      <c r="H115" s="27">
        <v>0</v>
      </c>
      <c r="I115" s="27"/>
      <c r="N115" s="6">
        <v>3847.56</v>
      </c>
    </row>
    <row r="116" spans="1:14" x14ac:dyDescent="0.25">
      <c r="C116" s="31">
        <v>40.58</v>
      </c>
      <c r="D116" s="12" t="s">
        <v>98</v>
      </c>
      <c r="E116" s="17">
        <v>2500</v>
      </c>
      <c r="F116" s="17">
        <v>2214.9899999999998</v>
      </c>
      <c r="G116" s="20">
        <v>2000</v>
      </c>
      <c r="H116" s="27">
        <v>2024.68</v>
      </c>
      <c r="I116" s="27">
        <v>5000</v>
      </c>
      <c r="N116" s="6" t="e">
        <v>#N/A</v>
      </c>
    </row>
    <row r="117" spans="1:14" x14ac:dyDescent="0.25">
      <c r="C117" s="31">
        <v>40.61</v>
      </c>
      <c r="D117" s="12" t="s">
        <v>61</v>
      </c>
      <c r="E117" s="17">
        <v>3000</v>
      </c>
      <c r="F117" s="17">
        <v>7112.8</v>
      </c>
      <c r="G117" s="20">
        <v>4000</v>
      </c>
      <c r="H117" s="27">
        <v>5137.47</v>
      </c>
      <c r="I117" s="27">
        <v>6500</v>
      </c>
      <c r="N117" s="6">
        <v>4263.26</v>
      </c>
    </row>
    <row r="118" spans="1:14" hidden="1" x14ac:dyDescent="0.25">
      <c r="C118" s="31">
        <v>40.729999999999997</v>
      </c>
      <c r="D118" s="12" t="s">
        <v>68</v>
      </c>
      <c r="E118" s="17">
        <v>0</v>
      </c>
      <c r="F118" s="17"/>
      <c r="G118" s="20">
        <v>0</v>
      </c>
      <c r="H118" s="27">
        <v>0</v>
      </c>
      <c r="I118" s="27"/>
      <c r="N118" s="6" t="e">
        <v>#N/A</v>
      </c>
    </row>
    <row r="119" spans="1:14" x14ac:dyDescent="0.25">
      <c r="C119" s="31">
        <v>40.74</v>
      </c>
      <c r="D119" s="12" t="s">
        <v>69</v>
      </c>
      <c r="E119" s="17">
        <v>8000</v>
      </c>
      <c r="F119" s="17">
        <v>2716.94</v>
      </c>
      <c r="G119" s="20">
        <v>5000</v>
      </c>
      <c r="H119" s="27">
        <v>2225</v>
      </c>
      <c r="I119" s="27">
        <v>5000</v>
      </c>
      <c r="N119" s="6" t="e">
        <v>#N/A</v>
      </c>
    </row>
    <row r="120" spans="1:14" x14ac:dyDescent="0.25">
      <c r="C120" s="31"/>
      <c r="D120" s="12" t="s">
        <v>125</v>
      </c>
      <c r="E120" s="17">
        <v>0</v>
      </c>
      <c r="F120" s="17">
        <v>0</v>
      </c>
      <c r="G120" s="20">
        <v>0</v>
      </c>
      <c r="H120" s="27"/>
      <c r="I120" s="27"/>
      <c r="N120" s="6"/>
    </row>
    <row r="121" spans="1:14" x14ac:dyDescent="0.25">
      <c r="C121" s="31">
        <v>40.85</v>
      </c>
      <c r="D121" s="12" t="s">
        <v>119</v>
      </c>
      <c r="E121" s="17">
        <v>2000</v>
      </c>
      <c r="F121" s="17">
        <v>2373.36</v>
      </c>
      <c r="G121" s="20">
        <v>3000</v>
      </c>
      <c r="H121" s="27">
        <v>644.1</v>
      </c>
      <c r="I121" s="27">
        <v>3000</v>
      </c>
      <c r="N121" s="6">
        <v>2236.4</v>
      </c>
    </row>
    <row r="122" spans="1:14" x14ac:dyDescent="0.25">
      <c r="C122" s="11"/>
      <c r="D122" s="12" t="s">
        <v>7</v>
      </c>
      <c r="E122" s="23">
        <f>SUM(E107:E121)</f>
        <v>79850</v>
      </c>
      <c r="F122" s="23">
        <f>SUM(F107:F121)</f>
        <v>76474.59</v>
      </c>
      <c r="G122" s="23">
        <f>SUM(G107:G121)</f>
        <v>75350</v>
      </c>
      <c r="H122" s="24">
        <f>SUM(H107:H121)</f>
        <v>57903.99</v>
      </c>
      <c r="I122" s="24">
        <f>SUM(I107:I121)</f>
        <v>99300</v>
      </c>
      <c r="N122" s="6" t="e">
        <v>#N/A</v>
      </c>
    </row>
    <row r="123" spans="1:14" x14ac:dyDescent="0.25">
      <c r="C123" s="11"/>
      <c r="D123" s="12"/>
      <c r="E123" s="23"/>
      <c r="F123" s="23"/>
      <c r="G123" s="23"/>
      <c r="H123" s="24"/>
      <c r="I123" s="24"/>
      <c r="N123" s="6"/>
    </row>
    <row r="124" spans="1:14" x14ac:dyDescent="0.25">
      <c r="C124" s="37"/>
      <c r="D124" s="38" t="s">
        <v>73</v>
      </c>
      <c r="E124" s="39">
        <f>SUM(E122,E104,E98)</f>
        <v>276339</v>
      </c>
      <c r="F124" s="39">
        <f>SUM(F122,F104,F98)</f>
        <v>308126.67</v>
      </c>
      <c r="G124" s="39">
        <f>SUM(G122,G104,G98)</f>
        <v>328893</v>
      </c>
      <c r="H124" s="40">
        <f>SUM(H122,H104,H98)</f>
        <v>215822.40000000002</v>
      </c>
      <c r="I124" s="40">
        <f>SUM(I122,I104,I98)</f>
        <v>375239.9</v>
      </c>
      <c r="N124" s="6" t="e">
        <v>#N/A</v>
      </c>
    </row>
    <row r="125" spans="1:14" ht="5.0999999999999996" customHeight="1" x14ac:dyDescent="0.25">
      <c r="C125" s="11"/>
      <c r="D125" s="26"/>
      <c r="E125" s="20"/>
      <c r="F125" s="20"/>
      <c r="G125" s="20"/>
      <c r="H125" s="27"/>
      <c r="I125" s="27"/>
      <c r="N125" s="6" t="e">
        <v>#N/A</v>
      </c>
    </row>
    <row r="126" spans="1:14" ht="11.1" customHeight="1" x14ac:dyDescent="0.25">
      <c r="C126" s="11"/>
      <c r="D126" s="26"/>
      <c r="E126" s="20"/>
      <c r="F126" s="20"/>
      <c r="G126" s="20"/>
      <c r="H126" s="27"/>
      <c r="I126" s="27"/>
      <c r="N126" s="6" t="e">
        <v>#N/A</v>
      </c>
    </row>
    <row r="127" spans="1:14" x14ac:dyDescent="0.25">
      <c r="C127" s="11"/>
      <c r="D127" s="19" t="s">
        <v>74</v>
      </c>
      <c r="E127" s="20"/>
      <c r="F127" s="20"/>
      <c r="G127" s="20"/>
      <c r="H127" s="27"/>
      <c r="I127" s="27"/>
      <c r="N127" s="6" t="e">
        <v>#N/A</v>
      </c>
    </row>
    <row r="128" spans="1:14" x14ac:dyDescent="0.25">
      <c r="A128">
        <v>50</v>
      </c>
      <c r="C128" s="11"/>
      <c r="D128" s="26" t="s">
        <v>75</v>
      </c>
      <c r="E128" s="20"/>
      <c r="F128" s="20"/>
      <c r="G128" s="20"/>
      <c r="H128" s="27"/>
      <c r="I128" s="27"/>
      <c r="N128" s="6" t="e">
        <v>#N/A</v>
      </c>
    </row>
    <row r="129" spans="1:14" x14ac:dyDescent="0.25">
      <c r="C129" s="31">
        <v>50.11</v>
      </c>
      <c r="D129" s="12" t="s">
        <v>45</v>
      </c>
      <c r="E129" s="20">
        <v>29264</v>
      </c>
      <c r="F129" s="20">
        <v>24795.88</v>
      </c>
      <c r="G129" s="20">
        <v>32535</v>
      </c>
      <c r="H129" s="27">
        <v>21969.87</v>
      </c>
      <c r="I129" s="27">
        <v>38621.440000000002</v>
      </c>
      <c r="N129" s="6">
        <v>87137.29</v>
      </c>
    </row>
    <row r="130" spans="1:14" x14ac:dyDescent="0.25">
      <c r="C130" s="11">
        <v>50.210999999999999</v>
      </c>
      <c r="D130" s="12" t="s">
        <v>46</v>
      </c>
      <c r="E130" s="17">
        <v>6200</v>
      </c>
      <c r="F130" s="17">
        <v>5279.32</v>
      </c>
      <c r="G130" s="20">
        <v>6113</v>
      </c>
      <c r="H130" s="27">
        <v>4325.12</v>
      </c>
      <c r="I130" s="27">
        <v>6336</v>
      </c>
      <c r="N130" s="6">
        <v>59386.879999999997</v>
      </c>
    </row>
    <row r="131" spans="1:14" x14ac:dyDescent="0.25">
      <c r="C131" s="31">
        <v>50.22</v>
      </c>
      <c r="D131" s="12" t="s">
        <v>47</v>
      </c>
      <c r="E131" s="17">
        <v>2340</v>
      </c>
      <c r="F131" s="17">
        <v>1971.23</v>
      </c>
      <c r="G131" s="20">
        <v>2400</v>
      </c>
      <c r="H131" s="27">
        <v>1724.62</v>
      </c>
      <c r="I131" s="27">
        <v>2810</v>
      </c>
      <c r="N131" s="6">
        <v>5672.92</v>
      </c>
    </row>
    <row r="132" spans="1:14" x14ac:dyDescent="0.25">
      <c r="C132" s="31">
        <v>50.3</v>
      </c>
      <c r="D132" s="12" t="s">
        <v>62</v>
      </c>
      <c r="E132" s="17">
        <v>5000</v>
      </c>
      <c r="F132" s="17">
        <v>4447.17</v>
      </c>
      <c r="G132" s="20">
        <v>4000</v>
      </c>
      <c r="H132" s="27">
        <v>5281.56</v>
      </c>
      <c r="I132" s="27">
        <v>8000</v>
      </c>
      <c r="N132" s="6">
        <v>2226.58</v>
      </c>
    </row>
    <row r="133" spans="1:14" x14ac:dyDescent="0.25">
      <c r="C133" s="31">
        <v>50.34</v>
      </c>
      <c r="D133" s="12" t="s">
        <v>53</v>
      </c>
      <c r="E133" s="17">
        <v>5000</v>
      </c>
      <c r="F133" s="17">
        <v>13750</v>
      </c>
      <c r="G133" s="20">
        <v>5000</v>
      </c>
      <c r="H133" s="27">
        <v>5000</v>
      </c>
      <c r="I133" s="27">
        <v>2000</v>
      </c>
      <c r="N133" s="6" t="e">
        <v>#N/A</v>
      </c>
    </row>
    <row r="134" spans="1:14" x14ac:dyDescent="0.25">
      <c r="C134" s="31">
        <v>50.43</v>
      </c>
      <c r="D134" s="12" t="s">
        <v>76</v>
      </c>
      <c r="E134" s="17">
        <v>14000</v>
      </c>
      <c r="F134" s="17">
        <v>6443</v>
      </c>
      <c r="G134" s="20">
        <v>5000</v>
      </c>
      <c r="H134" s="27">
        <v>5000</v>
      </c>
      <c r="I134" s="27">
        <v>30000</v>
      </c>
      <c r="N134" s="6">
        <v>339.62</v>
      </c>
    </row>
    <row r="135" spans="1:14" x14ac:dyDescent="0.25">
      <c r="C135" s="31">
        <v>50.6</v>
      </c>
      <c r="D135" s="12" t="s">
        <v>13</v>
      </c>
      <c r="E135" s="17">
        <v>3500</v>
      </c>
      <c r="F135" s="17">
        <v>4907.3999999999996</v>
      </c>
      <c r="G135" s="20">
        <v>3500</v>
      </c>
      <c r="H135" s="27">
        <v>3500</v>
      </c>
      <c r="I135" s="27">
        <v>4000</v>
      </c>
      <c r="N135" s="6">
        <v>13127.63</v>
      </c>
    </row>
    <row r="136" spans="1:14" x14ac:dyDescent="0.25">
      <c r="C136" s="11">
        <v>50.615000000000002</v>
      </c>
      <c r="D136" s="12" t="s">
        <v>77</v>
      </c>
      <c r="E136" s="17">
        <v>250</v>
      </c>
      <c r="F136" s="17">
        <v>0</v>
      </c>
      <c r="G136" s="20">
        <v>200</v>
      </c>
      <c r="H136" s="27">
        <v>200</v>
      </c>
      <c r="I136" s="27">
        <v>1800</v>
      </c>
      <c r="N136" s="6"/>
    </row>
    <row r="137" spans="1:14" x14ac:dyDescent="0.25">
      <c r="C137" s="31">
        <v>50.71</v>
      </c>
      <c r="D137" s="12" t="s">
        <v>78</v>
      </c>
      <c r="E137" s="17">
        <v>0</v>
      </c>
      <c r="F137" s="17">
        <v>0</v>
      </c>
      <c r="G137" s="20">
        <v>0</v>
      </c>
      <c r="H137" s="27"/>
      <c r="I137" s="27">
        <v>0</v>
      </c>
      <c r="N137" s="6"/>
    </row>
    <row r="138" spans="1:14" x14ac:dyDescent="0.25">
      <c r="C138" s="31">
        <v>50.73</v>
      </c>
      <c r="D138" s="12" t="s">
        <v>103</v>
      </c>
      <c r="E138" s="17">
        <v>30000</v>
      </c>
      <c r="F138" s="17">
        <v>190495</v>
      </c>
      <c r="G138" s="20">
        <v>2461250</v>
      </c>
      <c r="H138" s="27">
        <v>2461250</v>
      </c>
      <c r="I138" s="27">
        <v>4000</v>
      </c>
      <c r="K138" s="9"/>
      <c r="N138" s="6">
        <v>11025.56</v>
      </c>
    </row>
    <row r="139" spans="1:14" x14ac:dyDescent="0.25">
      <c r="C139" s="31">
        <v>50.74</v>
      </c>
      <c r="D139" s="12" t="s">
        <v>104</v>
      </c>
      <c r="E139" s="17">
        <v>10000</v>
      </c>
      <c r="F139" s="17">
        <v>2.12</v>
      </c>
      <c r="G139" s="20">
        <v>5000</v>
      </c>
      <c r="H139" s="27">
        <v>5000</v>
      </c>
      <c r="I139" s="27">
        <v>10000</v>
      </c>
      <c r="N139" s="6">
        <v>283.5</v>
      </c>
    </row>
    <row r="140" spans="1:14" x14ac:dyDescent="0.25">
      <c r="C140" s="31">
        <v>50.75</v>
      </c>
      <c r="D140" s="12" t="s">
        <v>120</v>
      </c>
      <c r="E140" s="17">
        <v>0</v>
      </c>
      <c r="F140" s="17">
        <v>2675.58</v>
      </c>
      <c r="G140" s="20">
        <v>0</v>
      </c>
      <c r="H140" s="27">
        <v>0</v>
      </c>
      <c r="I140" s="27"/>
      <c r="N140" s="6"/>
    </row>
    <row r="141" spans="1:14" x14ac:dyDescent="0.25">
      <c r="C141" s="31"/>
      <c r="D141" s="12"/>
      <c r="E141" s="17"/>
      <c r="F141" s="17"/>
      <c r="G141" s="20"/>
      <c r="H141" s="27"/>
      <c r="I141" s="27"/>
      <c r="N141" s="6"/>
    </row>
    <row r="142" spans="1:14" s="41" customFormat="1" x14ac:dyDescent="0.25">
      <c r="C142" s="42"/>
      <c r="D142" s="47" t="s">
        <v>79</v>
      </c>
      <c r="E142" s="44">
        <f>SUM(E129:E140)</f>
        <v>105554</v>
      </c>
      <c r="F142" s="44">
        <f>SUM(F129:F140)</f>
        <v>254766.69999999998</v>
      </c>
      <c r="G142" s="44">
        <f>SUM(G129:G139)</f>
        <v>2524998</v>
      </c>
      <c r="H142" s="45">
        <f>SUM(H129:H139)</f>
        <v>2513251.17</v>
      </c>
      <c r="I142" s="45">
        <f>SUM(I129:I139)</f>
        <v>107567.44</v>
      </c>
      <c r="N142" s="46" t="e">
        <v>#N/A</v>
      </c>
    </row>
    <row r="143" spans="1:14" ht="11.1" customHeight="1" x14ac:dyDescent="0.25">
      <c r="C143" s="11"/>
      <c r="D143" s="12"/>
      <c r="E143" s="20"/>
      <c r="F143" s="20"/>
      <c r="G143" s="20"/>
      <c r="H143" s="27"/>
      <c r="I143" s="27"/>
      <c r="N143" s="6" t="e">
        <v>#N/A</v>
      </c>
    </row>
    <row r="144" spans="1:14" x14ac:dyDescent="0.25">
      <c r="A144">
        <v>60</v>
      </c>
      <c r="C144" s="11"/>
      <c r="D144" s="26" t="s">
        <v>81</v>
      </c>
      <c r="E144" s="20"/>
      <c r="F144" s="20"/>
      <c r="G144" s="20"/>
      <c r="H144" s="27"/>
      <c r="I144" s="27"/>
      <c r="N144" s="6" t="e">
        <v>#N/A</v>
      </c>
    </row>
    <row r="145" spans="1:14" x14ac:dyDescent="0.25">
      <c r="C145" s="31">
        <v>60.11</v>
      </c>
      <c r="D145" s="12" t="s">
        <v>45</v>
      </c>
      <c r="E145" s="20">
        <v>29264</v>
      </c>
      <c r="F145" s="20">
        <v>24795.88</v>
      </c>
      <c r="G145" s="20">
        <v>32535</v>
      </c>
      <c r="H145" s="27">
        <v>21969.87</v>
      </c>
      <c r="I145" s="27">
        <v>38621.440000000002</v>
      </c>
      <c r="N145" s="6">
        <v>357</v>
      </c>
    </row>
    <row r="146" spans="1:14" x14ac:dyDescent="0.25">
      <c r="C146" s="31">
        <v>60.210999999999999</v>
      </c>
      <c r="D146" s="12" t="s">
        <v>46</v>
      </c>
      <c r="E146" s="17">
        <v>6200</v>
      </c>
      <c r="F146" s="17">
        <v>5279.32</v>
      </c>
      <c r="G146" s="20">
        <v>6113</v>
      </c>
      <c r="H146" s="27">
        <v>4325.1099999999997</v>
      </c>
      <c r="I146" s="27">
        <v>6336</v>
      </c>
      <c r="N146" s="6"/>
    </row>
    <row r="147" spans="1:14" x14ac:dyDescent="0.25">
      <c r="C147" s="31">
        <v>60.22</v>
      </c>
      <c r="D147" s="12" t="s">
        <v>47</v>
      </c>
      <c r="E147" s="17">
        <v>2340</v>
      </c>
      <c r="F147" s="17">
        <v>1971.23</v>
      </c>
      <c r="G147" s="20">
        <v>2400</v>
      </c>
      <c r="H147" s="27">
        <v>1724.6210000000001</v>
      </c>
      <c r="I147" s="27">
        <v>2810</v>
      </c>
      <c r="N147" s="6"/>
    </row>
    <row r="148" spans="1:14" x14ac:dyDescent="0.25">
      <c r="C148" s="31">
        <v>60.3</v>
      </c>
      <c r="D148" s="12" t="s">
        <v>62</v>
      </c>
      <c r="E148" s="17">
        <v>3000</v>
      </c>
      <c r="F148" s="17">
        <v>2052.86</v>
      </c>
      <c r="G148" s="20">
        <v>2000</v>
      </c>
      <c r="H148" s="27">
        <v>2000.28</v>
      </c>
      <c r="I148" s="27">
        <v>3000</v>
      </c>
      <c r="N148" s="6"/>
    </row>
    <row r="149" spans="1:14" x14ac:dyDescent="0.25">
      <c r="C149" s="31">
        <v>60.322000000000003</v>
      </c>
      <c r="D149" s="12" t="s">
        <v>82</v>
      </c>
      <c r="E149" s="17">
        <v>20000</v>
      </c>
      <c r="F149" s="17">
        <v>32627.98</v>
      </c>
      <c r="G149" s="20">
        <v>45000</v>
      </c>
      <c r="H149" s="27">
        <v>21095.16</v>
      </c>
      <c r="I149" s="27">
        <v>30000</v>
      </c>
      <c r="K149" s="9"/>
      <c r="N149" s="6"/>
    </row>
    <row r="150" spans="1:14" x14ac:dyDescent="0.25">
      <c r="C150" s="31">
        <v>60.34</v>
      </c>
      <c r="D150" s="12" t="s">
        <v>53</v>
      </c>
      <c r="E150" s="17">
        <v>40000</v>
      </c>
      <c r="F150" s="17">
        <v>83235.149999999994</v>
      </c>
      <c r="G150" s="20">
        <v>60000</v>
      </c>
      <c r="H150" s="27">
        <v>12761.5</v>
      </c>
      <c r="I150" s="27">
        <v>25000</v>
      </c>
      <c r="K150" s="9"/>
      <c r="N150" s="6">
        <v>9056.2000000000007</v>
      </c>
    </row>
    <row r="151" spans="1:14" x14ac:dyDescent="0.25">
      <c r="C151" s="31">
        <v>60.43</v>
      </c>
      <c r="D151" s="12" t="s">
        <v>76</v>
      </c>
      <c r="E151" s="17">
        <v>3000</v>
      </c>
      <c r="F151" s="17">
        <v>532.16999999999996</v>
      </c>
      <c r="G151" s="20">
        <v>2000</v>
      </c>
      <c r="H151" s="27">
        <v>3781.49</v>
      </c>
      <c r="I151" s="27">
        <v>3500</v>
      </c>
      <c r="N151" s="6">
        <v>16257</v>
      </c>
    </row>
    <row r="152" spans="1:14" x14ac:dyDescent="0.25">
      <c r="C152" s="31">
        <v>60.6</v>
      </c>
      <c r="D152" s="12" t="s">
        <v>13</v>
      </c>
      <c r="E152" s="17">
        <v>3500</v>
      </c>
      <c r="F152" s="17">
        <v>3885.57</v>
      </c>
      <c r="G152" s="20">
        <v>3000</v>
      </c>
      <c r="H152" s="27">
        <v>3868.95</v>
      </c>
      <c r="I152" s="27">
        <v>4000</v>
      </c>
      <c r="N152" s="6"/>
    </row>
    <row r="153" spans="1:14" x14ac:dyDescent="0.25">
      <c r="C153" s="31">
        <v>60.604999999999997</v>
      </c>
      <c r="D153" s="12" t="s">
        <v>83</v>
      </c>
      <c r="E153" s="17">
        <v>40000</v>
      </c>
      <c r="F153" s="17">
        <v>25765.87</v>
      </c>
      <c r="G153" s="20">
        <v>30000</v>
      </c>
      <c r="H153" s="27">
        <v>16033.35</v>
      </c>
      <c r="I153" s="27">
        <v>30000</v>
      </c>
      <c r="K153" s="9"/>
      <c r="N153" s="6"/>
    </row>
    <row r="154" spans="1:14" x14ac:dyDescent="0.25">
      <c r="C154" s="31">
        <v>60.71</v>
      </c>
      <c r="D154" s="12" t="s">
        <v>78</v>
      </c>
      <c r="E154" s="17">
        <v>1000</v>
      </c>
      <c r="F154" s="17">
        <v>2500</v>
      </c>
      <c r="G154" s="20">
        <v>10000</v>
      </c>
      <c r="H154" s="27">
        <v>0</v>
      </c>
      <c r="I154" s="27">
        <v>5000</v>
      </c>
      <c r="N154" s="6"/>
    </row>
    <row r="155" spans="1:14" x14ac:dyDescent="0.25">
      <c r="C155" s="31">
        <v>60.73</v>
      </c>
      <c r="D155" s="12" t="s">
        <v>103</v>
      </c>
      <c r="E155" s="17">
        <v>0</v>
      </c>
      <c r="F155" s="17">
        <v>0</v>
      </c>
      <c r="G155" s="20">
        <v>0</v>
      </c>
      <c r="H155" s="27">
        <v>9412.76</v>
      </c>
      <c r="I155" s="27">
        <v>4000</v>
      </c>
      <c r="N155" s="6"/>
    </row>
    <row r="156" spans="1:14" x14ac:dyDescent="0.25">
      <c r="C156" s="31">
        <v>60.74</v>
      </c>
      <c r="D156" s="12" t="s">
        <v>104</v>
      </c>
      <c r="E156" s="17">
        <v>10000</v>
      </c>
      <c r="F156" s="17">
        <v>4368.12</v>
      </c>
      <c r="G156" s="20">
        <v>5000</v>
      </c>
      <c r="H156" s="27">
        <v>12487</v>
      </c>
      <c r="I156" s="27">
        <v>10000</v>
      </c>
      <c r="N156" s="6">
        <v>9056.2000000000007</v>
      </c>
    </row>
    <row r="157" spans="1:14" x14ac:dyDescent="0.25">
      <c r="C157" s="31"/>
      <c r="D157" s="12"/>
      <c r="E157" s="17"/>
      <c r="F157" s="17"/>
      <c r="G157" s="20"/>
      <c r="H157" s="27"/>
      <c r="I157" s="27"/>
      <c r="N157" s="6"/>
    </row>
    <row r="158" spans="1:14" s="41" customFormat="1" x14ac:dyDescent="0.25">
      <c r="C158" s="42"/>
      <c r="D158" s="47" t="s">
        <v>111</v>
      </c>
      <c r="E158" s="44">
        <f>SUM(E145:E156)</f>
        <v>158304</v>
      </c>
      <c r="F158" s="44">
        <f>SUM(F145:F156)</f>
        <v>187014.15</v>
      </c>
      <c r="G158" s="44">
        <f>SUM(G145:G156)</f>
        <v>198048</v>
      </c>
      <c r="H158" s="45">
        <f>SUM(H145:H156)</f>
        <v>109460.091</v>
      </c>
      <c r="I158" s="45">
        <f>SUM(I145:I156)</f>
        <v>162267.44</v>
      </c>
      <c r="N158" s="46" t="e">
        <v>#N/A</v>
      </c>
    </row>
    <row r="159" spans="1:14" ht="11.1" customHeight="1" x14ac:dyDescent="0.25">
      <c r="C159" s="11"/>
      <c r="D159" s="12"/>
      <c r="E159" s="17"/>
      <c r="F159" s="17"/>
      <c r="G159" s="17"/>
      <c r="H159" s="22"/>
      <c r="I159" s="22"/>
      <c r="N159" s="6" t="e">
        <v>#N/A</v>
      </c>
    </row>
    <row r="160" spans="1:14" x14ac:dyDescent="0.25">
      <c r="A160">
        <v>70</v>
      </c>
      <c r="C160" s="11"/>
      <c r="D160" s="26" t="s">
        <v>84</v>
      </c>
      <c r="E160" s="20"/>
      <c r="F160" s="20"/>
      <c r="G160" s="20"/>
      <c r="H160" s="27"/>
      <c r="I160" s="27"/>
      <c r="N160" s="6" t="e">
        <v>#N/A</v>
      </c>
    </row>
    <row r="161" spans="3:14" x14ac:dyDescent="0.25">
      <c r="C161" s="31">
        <v>70.11</v>
      </c>
      <c r="D161" s="12" t="s">
        <v>45</v>
      </c>
      <c r="E161" s="20">
        <v>29264</v>
      </c>
      <c r="F161" s="20">
        <v>24795.88</v>
      </c>
      <c r="G161" s="20">
        <v>32535</v>
      </c>
      <c r="H161" s="27">
        <v>21969.87</v>
      </c>
      <c r="I161" s="27">
        <v>38621.440000000002</v>
      </c>
      <c r="N161" s="6">
        <v>1332.05</v>
      </c>
    </row>
    <row r="162" spans="3:14" x14ac:dyDescent="0.25">
      <c r="C162" s="31">
        <v>70.210999999999999</v>
      </c>
      <c r="D162" s="12" t="s">
        <v>46</v>
      </c>
      <c r="E162" s="17">
        <v>6200</v>
      </c>
      <c r="F162" s="17">
        <v>5279.32</v>
      </c>
      <c r="G162" s="20">
        <v>6113</v>
      </c>
      <c r="H162" s="27">
        <v>4325.12</v>
      </c>
      <c r="I162" s="27">
        <v>6336</v>
      </c>
      <c r="N162" s="6">
        <v>3340</v>
      </c>
    </row>
    <row r="163" spans="3:14" x14ac:dyDescent="0.25">
      <c r="C163" s="31">
        <v>70.22</v>
      </c>
      <c r="D163" s="12" t="s">
        <v>47</v>
      </c>
      <c r="E163" s="17">
        <v>2340</v>
      </c>
      <c r="F163" s="17">
        <v>1971.23</v>
      </c>
      <c r="G163" s="20">
        <v>2400</v>
      </c>
      <c r="H163" s="27">
        <v>1724.82</v>
      </c>
      <c r="I163" s="27">
        <v>2810</v>
      </c>
      <c r="N163" s="6" t="e">
        <v>#N/A</v>
      </c>
    </row>
    <row r="164" spans="3:14" x14ac:dyDescent="0.25">
      <c r="C164" s="31">
        <v>70.239999999999995</v>
      </c>
      <c r="D164" s="12" t="s">
        <v>48</v>
      </c>
      <c r="E164" s="17">
        <v>2500</v>
      </c>
      <c r="F164" s="17">
        <v>1086.07</v>
      </c>
      <c r="G164" s="20">
        <v>1500</v>
      </c>
      <c r="H164" s="27">
        <v>558.66</v>
      </c>
      <c r="I164" s="27">
        <v>1500</v>
      </c>
      <c r="N164" s="6"/>
    </row>
    <row r="165" spans="3:14" x14ac:dyDescent="0.25">
      <c r="C165" s="31">
        <v>70.3</v>
      </c>
      <c r="D165" s="12" t="s">
        <v>62</v>
      </c>
      <c r="E165" s="17">
        <v>3000</v>
      </c>
      <c r="F165" s="17">
        <v>3807.14</v>
      </c>
      <c r="G165" s="20">
        <v>2500</v>
      </c>
      <c r="H165" s="27">
        <v>2405.2600000000002</v>
      </c>
      <c r="I165" s="27">
        <v>3500</v>
      </c>
      <c r="N165" s="6">
        <v>146</v>
      </c>
    </row>
    <row r="166" spans="3:14" hidden="1" x14ac:dyDescent="0.25">
      <c r="C166" s="31">
        <v>70.322000000000003</v>
      </c>
      <c r="D166" s="12" t="s">
        <v>82</v>
      </c>
      <c r="E166" s="17">
        <v>0</v>
      </c>
      <c r="F166" s="17"/>
      <c r="G166" s="20">
        <v>0</v>
      </c>
      <c r="H166" s="27">
        <v>0</v>
      </c>
      <c r="I166" s="27"/>
      <c r="N166" s="6" t="e">
        <v>#N/A</v>
      </c>
    </row>
    <row r="167" spans="3:14" hidden="1" x14ac:dyDescent="0.25">
      <c r="C167" s="31">
        <v>70.34</v>
      </c>
      <c r="D167" s="12" t="s">
        <v>53</v>
      </c>
      <c r="E167" s="17">
        <v>0</v>
      </c>
      <c r="F167" s="17"/>
      <c r="G167" s="20">
        <v>0</v>
      </c>
      <c r="H167" s="27">
        <v>0</v>
      </c>
      <c r="I167" s="27"/>
      <c r="N167" s="6">
        <v>8193.24</v>
      </c>
    </row>
    <row r="168" spans="3:14" x14ac:dyDescent="0.25">
      <c r="C168" s="31">
        <v>70.430000000000007</v>
      </c>
      <c r="D168" s="12" t="s">
        <v>76</v>
      </c>
      <c r="E168" s="17">
        <v>2500</v>
      </c>
      <c r="F168" s="17">
        <v>471.16</v>
      </c>
      <c r="G168" s="20">
        <v>2000</v>
      </c>
      <c r="H168" s="27">
        <v>2325.46</v>
      </c>
      <c r="I168" s="27">
        <v>3000</v>
      </c>
      <c r="N168" s="6">
        <v>10946.78</v>
      </c>
    </row>
    <row r="169" spans="3:14" x14ac:dyDescent="0.25">
      <c r="C169" s="31">
        <v>70.599999999999994</v>
      </c>
      <c r="D169" s="12" t="s">
        <v>13</v>
      </c>
      <c r="E169" s="17">
        <v>2500</v>
      </c>
      <c r="F169" s="17">
        <v>4015.33</v>
      </c>
      <c r="G169" s="20">
        <v>2500</v>
      </c>
      <c r="H169" s="27">
        <v>3923.44</v>
      </c>
      <c r="I169" s="27">
        <v>3500</v>
      </c>
      <c r="N169" s="6">
        <v>13995</v>
      </c>
    </row>
    <row r="170" spans="3:14" x14ac:dyDescent="0.25">
      <c r="C170" s="31">
        <v>70.62</v>
      </c>
      <c r="D170" s="12" t="s">
        <v>85</v>
      </c>
      <c r="E170" s="17">
        <v>600</v>
      </c>
      <c r="F170" s="17">
        <v>870.03</v>
      </c>
      <c r="G170" s="20">
        <v>600</v>
      </c>
      <c r="H170" s="27">
        <v>574.44000000000005</v>
      </c>
      <c r="I170" s="27">
        <v>750</v>
      </c>
      <c r="N170" s="6" t="e">
        <v>#N/A</v>
      </c>
    </row>
    <row r="171" spans="3:14" hidden="1" x14ac:dyDescent="0.25">
      <c r="C171" s="31">
        <v>70.709999999999994</v>
      </c>
      <c r="D171" s="12" t="s">
        <v>78</v>
      </c>
      <c r="E171" s="17">
        <v>0</v>
      </c>
      <c r="F171" s="17">
        <v>0</v>
      </c>
      <c r="G171" s="20">
        <v>0</v>
      </c>
      <c r="H171" s="27">
        <v>0</v>
      </c>
      <c r="I171" s="27"/>
      <c r="N171" s="6">
        <v>5098.99</v>
      </c>
    </row>
    <row r="172" spans="3:14" x14ac:dyDescent="0.25">
      <c r="C172" s="31">
        <v>70.73</v>
      </c>
      <c r="D172" s="12" t="s">
        <v>103</v>
      </c>
      <c r="E172" s="17">
        <v>1000</v>
      </c>
      <c r="F172" s="17">
        <v>0</v>
      </c>
      <c r="G172" s="20">
        <v>1000</v>
      </c>
      <c r="H172" s="27">
        <v>108.65</v>
      </c>
      <c r="I172" s="27">
        <v>4000</v>
      </c>
      <c r="N172" s="6" t="e">
        <v>#N/A</v>
      </c>
    </row>
    <row r="173" spans="3:14" x14ac:dyDescent="0.25">
      <c r="C173" s="31">
        <v>70.739999999999995</v>
      </c>
      <c r="D173" s="12" t="s">
        <v>104</v>
      </c>
      <c r="E173" s="17">
        <v>10000</v>
      </c>
      <c r="F173" s="17">
        <v>2.12</v>
      </c>
      <c r="G173" s="20">
        <v>5000</v>
      </c>
      <c r="H173" s="27">
        <v>0</v>
      </c>
      <c r="I173" s="27">
        <v>10000</v>
      </c>
      <c r="N173" s="6" t="e">
        <v>#N/A</v>
      </c>
    </row>
    <row r="174" spans="3:14" x14ac:dyDescent="0.25">
      <c r="C174" s="11"/>
      <c r="D174" s="12" t="s">
        <v>86</v>
      </c>
      <c r="E174" s="23">
        <f>SUM(E161:E173)</f>
        <v>59904</v>
      </c>
      <c r="F174" s="23">
        <f>SUM(F161:F173)</f>
        <v>42298.280000000006</v>
      </c>
      <c r="G174" s="23">
        <f>SUM(G161:G173)</f>
        <v>56148</v>
      </c>
      <c r="H174" s="24">
        <f>SUM(H161:H173)</f>
        <v>37915.72</v>
      </c>
      <c r="I174" s="24">
        <v>56148</v>
      </c>
      <c r="N174" s="6" t="e">
        <v>#N/A</v>
      </c>
    </row>
    <row r="175" spans="3:14" x14ac:dyDescent="0.25">
      <c r="C175" s="11"/>
      <c r="D175" s="12"/>
      <c r="E175" s="23"/>
      <c r="F175" s="23"/>
      <c r="G175" s="23"/>
      <c r="H175" s="24"/>
      <c r="I175" s="24"/>
      <c r="N175" s="6"/>
    </row>
    <row r="176" spans="3:14" x14ac:dyDescent="0.25">
      <c r="C176" s="37"/>
      <c r="D176" s="38" t="s">
        <v>87</v>
      </c>
      <c r="E176" s="39">
        <f>SUM(E174,E158,E142)</f>
        <v>323762</v>
      </c>
      <c r="F176" s="39">
        <f>SUM(F174,F158,F142)</f>
        <v>484079.13</v>
      </c>
      <c r="G176" s="39">
        <f>SUM(G174,G158,G142)</f>
        <v>2779194</v>
      </c>
      <c r="H176" s="40">
        <f>SUM(H174,H158,H142)</f>
        <v>2660626.9809999997</v>
      </c>
      <c r="I176" s="40">
        <f>SUM(I174,I158,I142)</f>
        <v>325982.88</v>
      </c>
      <c r="N176" s="6" t="e">
        <v>#N/A</v>
      </c>
    </row>
    <row r="177" spans="1:14" x14ac:dyDescent="0.25">
      <c r="C177" s="11"/>
      <c r="D177" s="15"/>
      <c r="E177" s="23"/>
      <c r="F177" s="23"/>
      <c r="G177" s="23"/>
      <c r="H177" s="24"/>
      <c r="I177" s="24"/>
      <c r="N177" s="6"/>
    </row>
    <row r="178" spans="1:14" x14ac:dyDescent="0.25">
      <c r="C178" s="11"/>
      <c r="D178" s="15"/>
      <c r="E178" s="23"/>
      <c r="F178" s="23"/>
      <c r="G178" s="23"/>
      <c r="H178" s="24"/>
      <c r="I178" s="24"/>
      <c r="N178" s="6"/>
    </row>
    <row r="179" spans="1:14" x14ac:dyDescent="0.25">
      <c r="C179" s="11"/>
      <c r="D179" s="15"/>
      <c r="E179" s="20"/>
      <c r="F179" s="20"/>
      <c r="G179" s="20"/>
      <c r="H179" s="27"/>
      <c r="I179" s="27"/>
      <c r="N179" s="6" t="e">
        <v>#N/A</v>
      </c>
    </row>
    <row r="180" spans="1:14" x14ac:dyDescent="0.25">
      <c r="C180" s="11"/>
      <c r="D180" s="19" t="s">
        <v>88</v>
      </c>
      <c r="E180" s="20"/>
      <c r="F180" s="20"/>
      <c r="G180" s="20"/>
      <c r="H180" s="27"/>
      <c r="I180" s="27"/>
      <c r="N180" s="6" t="e">
        <v>#N/A</v>
      </c>
    </row>
    <row r="181" spans="1:14" x14ac:dyDescent="0.25">
      <c r="A181">
        <v>80</v>
      </c>
      <c r="C181" s="11"/>
      <c r="D181" s="26" t="s">
        <v>89</v>
      </c>
      <c r="E181" s="20"/>
      <c r="F181" s="20"/>
      <c r="G181" s="20"/>
      <c r="H181" s="27"/>
      <c r="I181" s="27"/>
      <c r="N181" s="6" t="e">
        <v>#N/A</v>
      </c>
    </row>
    <row r="182" spans="1:14" x14ac:dyDescent="0.25">
      <c r="C182" s="31">
        <v>80.11</v>
      </c>
      <c r="D182" s="12" t="s">
        <v>45</v>
      </c>
      <c r="E182" s="20">
        <v>29264</v>
      </c>
      <c r="F182" s="20">
        <v>24795.88</v>
      </c>
      <c r="G182" s="20">
        <v>32535</v>
      </c>
      <c r="H182" s="27">
        <v>21969.87</v>
      </c>
      <c r="I182" s="27">
        <v>38621.440000000002</v>
      </c>
      <c r="N182" s="6">
        <v>81761.62</v>
      </c>
    </row>
    <row r="183" spans="1:14" x14ac:dyDescent="0.25">
      <c r="C183" s="31">
        <v>80.210999999999999</v>
      </c>
      <c r="D183" s="12" t="s">
        <v>46</v>
      </c>
      <c r="E183" s="17">
        <v>6200</v>
      </c>
      <c r="F183" s="17">
        <v>5279.32</v>
      </c>
      <c r="G183" s="20">
        <v>6113</v>
      </c>
      <c r="H183" s="27">
        <v>4325.12</v>
      </c>
      <c r="I183" s="27">
        <v>6336</v>
      </c>
      <c r="N183" s="6" t="e">
        <v>#N/A</v>
      </c>
    </row>
    <row r="184" spans="1:14" x14ac:dyDescent="0.25">
      <c r="C184" s="31">
        <v>80.22</v>
      </c>
      <c r="D184" s="12" t="s">
        <v>47</v>
      </c>
      <c r="E184" s="17">
        <v>2340</v>
      </c>
      <c r="F184" s="17">
        <v>1971.23</v>
      </c>
      <c r="G184" s="20">
        <v>2400</v>
      </c>
      <c r="H184" s="27">
        <v>1724.62</v>
      </c>
      <c r="I184" s="27">
        <v>2810</v>
      </c>
      <c r="N184" s="6" t="e">
        <v>#N/A</v>
      </c>
    </row>
    <row r="185" spans="1:14" hidden="1" x14ac:dyDescent="0.25">
      <c r="C185" s="31">
        <v>80.239999999999995</v>
      </c>
      <c r="D185" s="12" t="s">
        <v>48</v>
      </c>
      <c r="E185" s="17">
        <v>0</v>
      </c>
      <c r="F185" s="17"/>
      <c r="G185" s="20">
        <v>0</v>
      </c>
      <c r="H185" s="27">
        <v>0</v>
      </c>
      <c r="I185" s="27"/>
      <c r="N185" s="6" t="e">
        <v>#N/A</v>
      </c>
    </row>
    <row r="186" spans="1:14" x14ac:dyDescent="0.25">
      <c r="C186" s="31">
        <v>80.3</v>
      </c>
      <c r="D186" s="12" t="s">
        <v>91</v>
      </c>
      <c r="E186" s="17">
        <v>6000</v>
      </c>
      <c r="F186" s="17">
        <v>6063.55</v>
      </c>
      <c r="G186" s="20">
        <v>3000</v>
      </c>
      <c r="H186" s="27">
        <v>3283.83</v>
      </c>
      <c r="I186" s="27">
        <v>4000</v>
      </c>
      <c r="N186" s="6">
        <v>1647.26</v>
      </c>
    </row>
    <row r="187" spans="1:14" hidden="1" x14ac:dyDescent="0.25">
      <c r="C187" s="31">
        <v>80.322000000000003</v>
      </c>
      <c r="D187" s="12" t="s">
        <v>82</v>
      </c>
      <c r="E187" s="17">
        <v>0</v>
      </c>
      <c r="F187" s="17"/>
      <c r="G187" s="20">
        <v>0</v>
      </c>
      <c r="H187" s="27">
        <v>0</v>
      </c>
      <c r="I187" s="27"/>
      <c r="N187" s="6">
        <v>5574.35</v>
      </c>
    </row>
    <row r="188" spans="1:14" hidden="1" x14ac:dyDescent="0.25">
      <c r="C188" s="31">
        <v>80.34</v>
      </c>
      <c r="D188" s="12" t="s">
        <v>53</v>
      </c>
      <c r="E188" s="17">
        <v>0</v>
      </c>
      <c r="F188" s="17"/>
      <c r="G188" s="20">
        <v>0</v>
      </c>
      <c r="H188" s="27">
        <v>0</v>
      </c>
      <c r="I188" s="27"/>
      <c r="N188" s="6">
        <v>1303.68</v>
      </c>
    </row>
    <row r="189" spans="1:14" x14ac:dyDescent="0.25">
      <c r="C189" s="31">
        <v>80.430000000000007</v>
      </c>
      <c r="D189" s="12" t="s">
        <v>76</v>
      </c>
      <c r="E189" s="17">
        <v>3500</v>
      </c>
      <c r="F189" s="17">
        <v>27.08</v>
      </c>
      <c r="G189" s="20">
        <v>2500</v>
      </c>
      <c r="H189" s="27">
        <v>919.71</v>
      </c>
      <c r="I189" s="27">
        <v>2500</v>
      </c>
      <c r="N189" s="6" t="e">
        <v>#N/A</v>
      </c>
    </row>
    <row r="190" spans="1:14" x14ac:dyDescent="0.25">
      <c r="C190" s="31">
        <v>80.599999999999994</v>
      </c>
      <c r="D190" s="12" t="s">
        <v>13</v>
      </c>
      <c r="E190" s="17">
        <v>2500</v>
      </c>
      <c r="F190" s="17">
        <v>3697.99</v>
      </c>
      <c r="G190" s="20">
        <v>2500</v>
      </c>
      <c r="H190" s="27">
        <v>3817.55</v>
      </c>
      <c r="I190" s="27">
        <v>3500</v>
      </c>
      <c r="N190" s="6">
        <v>84</v>
      </c>
    </row>
    <row r="191" spans="1:14" x14ac:dyDescent="0.25">
      <c r="C191" s="31">
        <v>80.605000000000004</v>
      </c>
      <c r="D191" s="12" t="s">
        <v>83</v>
      </c>
      <c r="E191" s="17">
        <v>2500</v>
      </c>
      <c r="F191" s="17">
        <v>2338.5500000000002</v>
      </c>
      <c r="G191" s="20">
        <v>2500</v>
      </c>
      <c r="H191" s="27">
        <v>1456.54</v>
      </c>
      <c r="I191" s="27">
        <v>2500</v>
      </c>
      <c r="N191" s="6"/>
    </row>
    <row r="192" spans="1:14" hidden="1" x14ac:dyDescent="0.25">
      <c r="C192" s="31">
        <v>80.709999999999994</v>
      </c>
      <c r="D192" s="12" t="s">
        <v>78</v>
      </c>
      <c r="E192" s="17">
        <v>0</v>
      </c>
      <c r="F192" s="17"/>
      <c r="G192" s="20">
        <v>0</v>
      </c>
      <c r="H192" s="27">
        <v>0</v>
      </c>
      <c r="I192" s="27"/>
      <c r="N192" s="6"/>
    </row>
    <row r="193" spans="1:14" x14ac:dyDescent="0.25">
      <c r="C193" s="31">
        <v>80.73</v>
      </c>
      <c r="D193" s="12" t="s">
        <v>103</v>
      </c>
      <c r="E193" s="17">
        <v>3500</v>
      </c>
      <c r="F193" s="17">
        <v>0</v>
      </c>
      <c r="G193" s="20">
        <v>1000</v>
      </c>
      <c r="H193" s="27">
        <v>108.65</v>
      </c>
      <c r="I193" s="27">
        <v>4000</v>
      </c>
      <c r="N193" s="6">
        <v>16263.18</v>
      </c>
    </row>
    <row r="194" spans="1:14" x14ac:dyDescent="0.25">
      <c r="C194" s="31">
        <v>80.739999999999995</v>
      </c>
      <c r="D194" s="12" t="s">
        <v>104</v>
      </c>
      <c r="E194" s="17">
        <v>30000</v>
      </c>
      <c r="F194" s="17">
        <v>30002.12</v>
      </c>
      <c r="G194" s="20">
        <v>5000</v>
      </c>
      <c r="H194" s="27">
        <v>0</v>
      </c>
      <c r="I194" s="27">
        <v>10000</v>
      </c>
      <c r="N194" s="6">
        <v>160.65</v>
      </c>
    </row>
    <row r="195" spans="1:14" x14ac:dyDescent="0.25">
      <c r="C195" s="31">
        <v>80.75</v>
      </c>
      <c r="D195" s="12" t="s">
        <v>120</v>
      </c>
      <c r="E195" s="17">
        <v>0</v>
      </c>
      <c r="F195" s="17">
        <v>2682.07</v>
      </c>
      <c r="G195" s="20">
        <v>0</v>
      </c>
      <c r="H195" s="27">
        <v>0</v>
      </c>
      <c r="I195" s="27"/>
      <c r="N195" s="6"/>
    </row>
    <row r="196" spans="1:14" x14ac:dyDescent="0.25">
      <c r="C196" s="31"/>
      <c r="D196" s="12"/>
      <c r="E196" s="17"/>
      <c r="F196" s="17"/>
      <c r="G196" s="20"/>
      <c r="H196" s="27"/>
      <c r="I196" s="27"/>
      <c r="N196" s="6"/>
    </row>
    <row r="197" spans="1:14" s="41" customFormat="1" x14ac:dyDescent="0.25">
      <c r="C197" s="42"/>
      <c r="D197" s="47" t="s">
        <v>90</v>
      </c>
      <c r="E197" s="44">
        <f>SUM(E182:E195)</f>
        <v>85804</v>
      </c>
      <c r="F197" s="44">
        <f>SUM(F182:F195)</f>
        <v>76857.790000000008</v>
      </c>
      <c r="G197" s="44">
        <f>SUM(G182:G194)</f>
        <v>57548</v>
      </c>
      <c r="H197" s="45">
        <f>SUM(H182:H194)</f>
        <v>37605.89</v>
      </c>
      <c r="I197" s="45">
        <f>SUM(I182:I194)</f>
        <v>74267.44</v>
      </c>
      <c r="N197" s="46" t="e">
        <v>#N/A</v>
      </c>
    </row>
    <row r="198" spans="1:14" x14ac:dyDescent="0.25">
      <c r="C198" s="11"/>
      <c r="D198" s="12"/>
      <c r="E198" s="20"/>
      <c r="F198" s="20"/>
      <c r="G198" s="20"/>
      <c r="H198" s="27"/>
      <c r="I198" s="27"/>
      <c r="N198" s="6" t="e">
        <v>#N/A</v>
      </c>
    </row>
    <row r="199" spans="1:14" x14ac:dyDescent="0.25">
      <c r="A199">
        <v>90</v>
      </c>
      <c r="C199" s="11"/>
      <c r="D199" s="26" t="s">
        <v>92</v>
      </c>
      <c r="E199" s="20"/>
      <c r="F199" s="20"/>
      <c r="G199" s="20"/>
      <c r="H199" s="27"/>
      <c r="I199" s="27"/>
      <c r="N199" s="6" t="e">
        <v>#N/A</v>
      </c>
    </row>
    <row r="200" spans="1:14" x14ac:dyDescent="0.25">
      <c r="C200" s="31">
        <v>90.11</v>
      </c>
      <c r="D200" s="12" t="s">
        <v>45</v>
      </c>
      <c r="E200" s="20">
        <v>29264</v>
      </c>
      <c r="F200" s="20">
        <v>24796.36</v>
      </c>
      <c r="G200" s="20">
        <v>32535</v>
      </c>
      <c r="H200" s="27">
        <v>21970.05</v>
      </c>
      <c r="I200" s="27">
        <v>38621.440000000002</v>
      </c>
      <c r="N200" s="6" t="e">
        <v>#N/A</v>
      </c>
    </row>
    <row r="201" spans="1:14" x14ac:dyDescent="0.25">
      <c r="C201" s="31">
        <v>90.210999999999999</v>
      </c>
      <c r="D201" s="12" t="s">
        <v>46</v>
      </c>
      <c r="E201" s="17">
        <v>6200</v>
      </c>
      <c r="F201" s="17">
        <v>5279.71</v>
      </c>
      <c r="G201" s="20">
        <v>6113</v>
      </c>
      <c r="H201" s="27">
        <v>4325.4399999999996</v>
      </c>
      <c r="I201" s="27">
        <v>6336</v>
      </c>
      <c r="N201" s="6">
        <v>7373.2</v>
      </c>
    </row>
    <row r="202" spans="1:14" x14ac:dyDescent="0.25">
      <c r="C202" s="31">
        <v>90.22</v>
      </c>
      <c r="D202" s="12" t="s">
        <v>47</v>
      </c>
      <c r="E202" s="17">
        <v>2340</v>
      </c>
      <c r="F202" s="17">
        <v>1971.52</v>
      </c>
      <c r="G202" s="20">
        <v>2400</v>
      </c>
      <c r="H202" s="27">
        <v>1724.5</v>
      </c>
      <c r="I202" s="27">
        <v>2810</v>
      </c>
      <c r="N202" s="6"/>
    </row>
    <row r="203" spans="1:14" x14ac:dyDescent="0.25">
      <c r="C203" s="31">
        <v>90.24</v>
      </c>
      <c r="D203" s="12" t="s">
        <v>48</v>
      </c>
      <c r="E203" s="17">
        <v>3500</v>
      </c>
      <c r="F203" s="17">
        <v>1474.97</v>
      </c>
      <c r="G203" s="20">
        <v>2500</v>
      </c>
      <c r="H203" s="27">
        <v>809.66</v>
      </c>
      <c r="I203" s="27">
        <v>2500</v>
      </c>
      <c r="N203" s="6"/>
    </row>
    <row r="204" spans="1:14" x14ac:dyDescent="0.25">
      <c r="C204" s="31">
        <v>90.3</v>
      </c>
      <c r="D204" s="12" t="s">
        <v>91</v>
      </c>
      <c r="E204" s="17">
        <v>2500</v>
      </c>
      <c r="F204" s="17">
        <v>4193.41</v>
      </c>
      <c r="G204" s="20">
        <v>2000</v>
      </c>
      <c r="H204" s="27">
        <v>4387.3900000000003</v>
      </c>
      <c r="I204" s="27">
        <v>3000</v>
      </c>
      <c r="N204" s="6"/>
    </row>
    <row r="205" spans="1:14" x14ac:dyDescent="0.25">
      <c r="C205" s="31">
        <v>90.322000000000003</v>
      </c>
      <c r="D205" s="12" t="s">
        <v>82</v>
      </c>
      <c r="E205" s="17">
        <v>5000</v>
      </c>
      <c r="F205" s="17">
        <v>0</v>
      </c>
      <c r="G205" s="20">
        <v>2000</v>
      </c>
      <c r="H205" s="27">
        <v>0</v>
      </c>
      <c r="I205" s="27">
        <v>2000</v>
      </c>
      <c r="N205" s="6"/>
    </row>
    <row r="206" spans="1:14" x14ac:dyDescent="0.25">
      <c r="C206" s="31">
        <v>90.34</v>
      </c>
      <c r="D206" s="12" t="s">
        <v>53</v>
      </c>
      <c r="E206" s="17">
        <v>180000</v>
      </c>
      <c r="F206" s="17">
        <v>6914.5</v>
      </c>
      <c r="G206" s="20">
        <v>70000</v>
      </c>
      <c r="H206" s="27">
        <v>0</v>
      </c>
      <c r="I206" s="27">
        <v>10000</v>
      </c>
      <c r="N206" s="6">
        <v>6255.75</v>
      </c>
    </row>
    <row r="207" spans="1:14" x14ac:dyDescent="0.25">
      <c r="C207" s="31">
        <v>90.43</v>
      </c>
      <c r="D207" s="12" t="s">
        <v>76</v>
      </c>
      <c r="E207" s="17">
        <v>7000</v>
      </c>
      <c r="F207" s="17">
        <v>6737.59</v>
      </c>
      <c r="G207" s="20">
        <v>7000</v>
      </c>
      <c r="H207" s="27">
        <v>8658.98</v>
      </c>
      <c r="I207" s="27">
        <v>8000</v>
      </c>
      <c r="N207" s="6">
        <v>7373.2</v>
      </c>
    </row>
    <row r="208" spans="1:14" x14ac:dyDescent="0.25">
      <c r="C208" s="31">
        <v>90.6</v>
      </c>
      <c r="D208" s="12" t="s">
        <v>13</v>
      </c>
      <c r="E208" s="17">
        <v>2500</v>
      </c>
      <c r="F208" s="17">
        <v>3980.83</v>
      </c>
      <c r="G208" s="20">
        <v>2500</v>
      </c>
      <c r="H208" s="27">
        <v>3831.54</v>
      </c>
      <c r="I208" s="27">
        <v>3500</v>
      </c>
      <c r="N208" s="6"/>
    </row>
    <row r="209" spans="3:14" x14ac:dyDescent="0.25">
      <c r="C209" s="31">
        <v>90.605000000000004</v>
      </c>
      <c r="D209" s="12" t="s">
        <v>83</v>
      </c>
      <c r="E209" s="17">
        <v>20000</v>
      </c>
      <c r="F209" s="17">
        <v>15884.68</v>
      </c>
      <c r="G209" s="20">
        <v>15000</v>
      </c>
      <c r="H209" s="27">
        <v>12146.23</v>
      </c>
      <c r="I209" s="27">
        <v>18000</v>
      </c>
      <c r="N209" s="6"/>
    </row>
    <row r="210" spans="3:14" x14ac:dyDescent="0.25">
      <c r="C210" s="31">
        <v>90.62</v>
      </c>
      <c r="D210" s="12" t="s">
        <v>85</v>
      </c>
      <c r="E210" s="17">
        <v>600</v>
      </c>
      <c r="F210" s="17">
        <v>870</v>
      </c>
      <c r="G210" s="20">
        <v>600</v>
      </c>
      <c r="H210" s="27">
        <v>574.4</v>
      </c>
      <c r="I210" s="27">
        <v>750</v>
      </c>
      <c r="N210" s="6"/>
    </row>
    <row r="211" spans="3:14" hidden="1" x14ac:dyDescent="0.25">
      <c r="C211" s="31">
        <v>90.71</v>
      </c>
      <c r="D211" s="12" t="s">
        <v>78</v>
      </c>
      <c r="E211" s="17">
        <v>0</v>
      </c>
      <c r="F211" s="17">
        <v>0</v>
      </c>
      <c r="G211" s="20">
        <v>0</v>
      </c>
      <c r="H211" s="27">
        <v>0</v>
      </c>
      <c r="I211" s="27"/>
      <c r="N211" s="6"/>
    </row>
    <row r="212" spans="3:14" x14ac:dyDescent="0.25">
      <c r="C212" s="31">
        <v>90.73</v>
      </c>
      <c r="D212" s="12" t="s">
        <v>103</v>
      </c>
      <c r="E212" s="17">
        <v>6000000</v>
      </c>
      <c r="F212" s="17">
        <v>0</v>
      </c>
      <c r="G212" s="20">
        <v>0</v>
      </c>
      <c r="H212" s="27">
        <v>108.64</v>
      </c>
      <c r="I212" s="27">
        <v>4000</v>
      </c>
      <c r="N212" s="6">
        <v>6255.75</v>
      </c>
    </row>
    <row r="213" spans="3:14" x14ac:dyDescent="0.25">
      <c r="C213" s="31">
        <v>90.74</v>
      </c>
      <c r="D213" s="12" t="s">
        <v>104</v>
      </c>
      <c r="E213" s="17">
        <v>30000</v>
      </c>
      <c r="F213" s="17">
        <v>30002.1</v>
      </c>
      <c r="G213" s="20">
        <v>5000</v>
      </c>
      <c r="H213" s="27">
        <v>0</v>
      </c>
      <c r="I213" s="27">
        <v>10000</v>
      </c>
      <c r="J213" s="2"/>
      <c r="N213" s="6">
        <v>7826.08</v>
      </c>
    </row>
    <row r="214" spans="3:14" x14ac:dyDescent="0.25">
      <c r="C214" s="11"/>
      <c r="D214" s="12" t="s">
        <v>93</v>
      </c>
      <c r="E214" s="23">
        <f>SUM(E200:E213)</f>
        <v>6288904</v>
      </c>
      <c r="F214" s="23">
        <f>SUM(F200:F213)</f>
        <v>102105.67000000001</v>
      </c>
      <c r="G214" s="23">
        <f>SUM(G200:G213)</f>
        <v>147648</v>
      </c>
      <c r="H214" s="24">
        <f>SUM(H200:H213)</f>
        <v>58536.830000000009</v>
      </c>
      <c r="I214" s="24">
        <f>SUM(I200:I213)</f>
        <v>109517.44</v>
      </c>
      <c r="N214" s="6" t="e">
        <v>#N/A</v>
      </c>
    </row>
    <row r="215" spans="3:14" x14ac:dyDescent="0.25">
      <c r="C215" s="11"/>
      <c r="D215" s="12"/>
      <c r="E215" s="23"/>
      <c r="F215" s="23"/>
      <c r="G215" s="23"/>
      <c r="H215" s="24"/>
      <c r="I215" s="24"/>
      <c r="N215" s="6"/>
    </row>
    <row r="216" spans="3:14" x14ac:dyDescent="0.25">
      <c r="C216" s="37"/>
      <c r="D216" s="38" t="s">
        <v>116</v>
      </c>
      <c r="E216" s="39">
        <f>SUM(E214,E197)</f>
        <v>6374708</v>
      </c>
      <c r="F216" s="39">
        <f>SUM(F214,F197)</f>
        <v>178963.46000000002</v>
      </c>
      <c r="G216" s="39">
        <f>SUM(G214,G197)</f>
        <v>205196</v>
      </c>
      <c r="H216" s="40">
        <f>SUM(H214,H197)</f>
        <v>96142.720000000001</v>
      </c>
      <c r="I216" s="40">
        <f>SUM(I214,I197)</f>
        <v>183784.88</v>
      </c>
      <c r="N216" s="6" t="e">
        <v>#N/A</v>
      </c>
    </row>
    <row r="217" spans="3:14" ht="11.1" customHeight="1" x14ac:dyDescent="0.25">
      <c r="C217" s="11"/>
      <c r="D217" s="15"/>
      <c r="E217" s="20"/>
      <c r="F217" s="20"/>
      <c r="G217" s="20"/>
      <c r="H217" s="27"/>
      <c r="I217" s="27"/>
      <c r="N217" s="6" t="e">
        <v>#N/A</v>
      </c>
    </row>
    <row r="218" spans="3:14" x14ac:dyDescent="0.25">
      <c r="C218" s="11"/>
      <c r="D218" s="19" t="s">
        <v>117</v>
      </c>
      <c r="E218" s="20"/>
      <c r="F218" s="20"/>
      <c r="G218" s="20"/>
      <c r="H218" s="27"/>
      <c r="I218" s="27"/>
      <c r="N218" s="6" t="e">
        <v>#N/A</v>
      </c>
    </row>
    <row r="219" spans="3:14" x14ac:dyDescent="0.25">
      <c r="C219" s="11">
        <v>230</v>
      </c>
      <c r="D219" s="12" t="s">
        <v>94</v>
      </c>
      <c r="E219" s="20">
        <v>28015</v>
      </c>
      <c r="F219" s="20">
        <v>0</v>
      </c>
      <c r="G219" s="20">
        <v>0</v>
      </c>
      <c r="H219" s="27">
        <v>0</v>
      </c>
      <c r="I219" s="27">
        <v>2000</v>
      </c>
      <c r="N219" s="6" t="e">
        <v>#N/A</v>
      </c>
    </row>
    <row r="220" spans="3:14" x14ac:dyDescent="0.25">
      <c r="C220" s="11"/>
      <c r="D220" s="12" t="s">
        <v>95</v>
      </c>
      <c r="E220" s="23">
        <f>SUM(E219)</f>
        <v>28015</v>
      </c>
      <c r="F220" s="23">
        <f>SUM(F219)</f>
        <v>0</v>
      </c>
      <c r="G220" s="23">
        <f>SUM(G219)</f>
        <v>0</v>
      </c>
      <c r="H220" s="24">
        <f>SUM(H219)</f>
        <v>0</v>
      </c>
      <c r="I220" s="24">
        <f>SUM(I219)</f>
        <v>2000</v>
      </c>
      <c r="N220" s="6" t="e">
        <v>#N/A</v>
      </c>
    </row>
    <row r="221" spans="3:14" ht="11.1" customHeight="1" x14ac:dyDescent="0.25">
      <c r="C221" s="11"/>
      <c r="D221" s="12"/>
      <c r="E221" s="23"/>
      <c r="F221" s="23"/>
      <c r="G221" s="23"/>
      <c r="H221" s="24"/>
      <c r="I221" s="24"/>
      <c r="N221" s="6"/>
    </row>
    <row r="222" spans="3:14" x14ac:dyDescent="0.25">
      <c r="C222" s="11"/>
      <c r="D222" s="19" t="s">
        <v>123</v>
      </c>
      <c r="E222" s="17"/>
      <c r="F222" s="17"/>
      <c r="G222" s="17"/>
      <c r="H222" s="22"/>
      <c r="I222" s="22"/>
      <c r="N222" s="6"/>
    </row>
    <row r="223" spans="3:14" x14ac:dyDescent="0.25">
      <c r="C223" s="11"/>
      <c r="D223" s="19" t="s">
        <v>127</v>
      </c>
      <c r="E223" s="17"/>
      <c r="F223" s="17"/>
      <c r="G223" s="17"/>
      <c r="H223" s="22"/>
      <c r="I223" s="22"/>
      <c r="N223" s="6"/>
    </row>
    <row r="224" spans="3:14" x14ac:dyDescent="0.25">
      <c r="C224" s="36">
        <v>236</v>
      </c>
      <c r="D224" s="12" t="s">
        <v>128</v>
      </c>
      <c r="E224" s="20">
        <v>1000</v>
      </c>
      <c r="F224" s="20">
        <v>1609.05</v>
      </c>
      <c r="G224" s="20">
        <v>0</v>
      </c>
      <c r="H224" s="27"/>
      <c r="I224" s="27">
        <v>58080.12</v>
      </c>
      <c r="N224" s="6"/>
    </row>
    <row r="225" spans="3:14" ht="15.95" customHeight="1" x14ac:dyDescent="0.25">
      <c r="C225" s="36">
        <v>40.811</v>
      </c>
      <c r="D225" s="12" t="s">
        <v>129</v>
      </c>
      <c r="E225" s="17">
        <v>16002</v>
      </c>
      <c r="F225" s="17">
        <v>2585.66</v>
      </c>
      <c r="G225" s="17">
        <v>0</v>
      </c>
      <c r="H225" s="22"/>
      <c r="I225" s="22">
        <v>18783</v>
      </c>
      <c r="N225" s="6"/>
    </row>
    <row r="226" spans="3:14" x14ac:dyDescent="0.25">
      <c r="C226" s="11"/>
      <c r="D226" s="12" t="s">
        <v>130</v>
      </c>
      <c r="E226" s="23">
        <f>SUM(E224:E225)</f>
        <v>17002</v>
      </c>
      <c r="F226" s="23">
        <f>SUM(F224:F225)</f>
        <v>4194.71</v>
      </c>
      <c r="G226" s="23">
        <f>SUM(G224:G225)</f>
        <v>0</v>
      </c>
      <c r="H226" s="24">
        <f>SUM(H224:H225)</f>
        <v>0</v>
      </c>
      <c r="I226" s="24">
        <f>SUM(I224:I225)</f>
        <v>76863.12</v>
      </c>
      <c r="N226" s="6"/>
    </row>
    <row r="227" spans="3:14" ht="11.1" customHeight="1" x14ac:dyDescent="0.25">
      <c r="C227" s="11"/>
      <c r="D227" s="12"/>
      <c r="E227" s="17"/>
      <c r="F227" s="17"/>
      <c r="G227" s="17"/>
      <c r="H227" s="22"/>
      <c r="I227" s="22"/>
      <c r="N227" s="6"/>
    </row>
    <row r="228" spans="3:14" x14ac:dyDescent="0.25">
      <c r="C228" s="11"/>
      <c r="D228" s="19" t="s">
        <v>99</v>
      </c>
      <c r="E228" s="20"/>
      <c r="F228" s="20"/>
      <c r="G228" s="20"/>
      <c r="H228" s="27"/>
      <c r="I228" s="27"/>
      <c r="N228" s="6"/>
    </row>
    <row r="229" spans="3:14" x14ac:dyDescent="0.25">
      <c r="C229" s="11">
        <v>235</v>
      </c>
      <c r="D229" s="12" t="s">
        <v>105</v>
      </c>
      <c r="E229" s="20">
        <v>3406</v>
      </c>
      <c r="F229" s="20">
        <v>4563.67</v>
      </c>
      <c r="G229" s="20">
        <v>4346</v>
      </c>
      <c r="H229" s="27">
        <v>4346</v>
      </c>
      <c r="I229" s="27">
        <v>4346</v>
      </c>
      <c r="N229" s="6"/>
    </row>
    <row r="230" spans="3:14" x14ac:dyDescent="0.25">
      <c r="C230" s="31">
        <v>40.82</v>
      </c>
      <c r="D230" s="12" t="s">
        <v>106</v>
      </c>
      <c r="E230" s="17">
        <v>3674</v>
      </c>
      <c r="F230" s="17">
        <v>2516.0700000000002</v>
      </c>
      <c r="G230" s="17">
        <v>2734</v>
      </c>
      <c r="H230" s="22">
        <v>2734</v>
      </c>
      <c r="I230" s="22">
        <v>2734</v>
      </c>
      <c r="N230" s="6"/>
    </row>
    <row r="231" spans="3:14" x14ac:dyDescent="0.25">
      <c r="C231" s="11"/>
      <c r="D231" s="12" t="s">
        <v>107</v>
      </c>
      <c r="E231" s="23">
        <f>SUM(E229:E230)</f>
        <v>7080</v>
      </c>
      <c r="F231" s="23">
        <f>SUM(F229:F230)</f>
        <v>7079.74</v>
      </c>
      <c r="G231" s="23">
        <f>SUM(G229:G230)</f>
        <v>7080</v>
      </c>
      <c r="H231" s="24">
        <f>SUM(H229:H230)</f>
        <v>7080</v>
      </c>
      <c r="I231" s="24">
        <f>SUM(I229:I230)</f>
        <v>7080</v>
      </c>
      <c r="N231" s="6"/>
    </row>
    <row r="232" spans="3:14" x14ac:dyDescent="0.25">
      <c r="C232" s="11"/>
      <c r="D232" s="15" t="s">
        <v>108</v>
      </c>
      <c r="E232" s="23">
        <f>SUM(E231,E226,E220)</f>
        <v>52097</v>
      </c>
      <c r="F232" s="23">
        <f>SUM(F231,F226,F220)</f>
        <v>11274.45</v>
      </c>
      <c r="G232" s="23">
        <f>SUM(G231,G226,G220)</f>
        <v>7080</v>
      </c>
      <c r="H232" s="24">
        <f>SUM(H231,H226,H220)</f>
        <v>7080</v>
      </c>
      <c r="I232" s="24">
        <f>SUM(I231,I226,I220)</f>
        <v>85943.12</v>
      </c>
      <c r="N232" s="6"/>
    </row>
    <row r="233" spans="3:14" ht="11.1" customHeight="1" x14ac:dyDescent="0.25">
      <c r="C233" s="11"/>
      <c r="D233" s="12"/>
      <c r="E233" s="23"/>
      <c r="F233" s="23"/>
      <c r="G233" s="23"/>
      <c r="H233" s="24"/>
      <c r="I233" s="24"/>
      <c r="N233" s="6"/>
    </row>
    <row r="234" spans="3:14" x14ac:dyDescent="0.25">
      <c r="C234" s="11"/>
      <c r="D234" s="19" t="s">
        <v>96</v>
      </c>
      <c r="E234" s="20"/>
      <c r="F234" s="20"/>
      <c r="G234" s="20"/>
      <c r="H234" s="27"/>
      <c r="I234" s="27"/>
      <c r="N234" s="6" t="e">
        <v>#N/A</v>
      </c>
    </row>
    <row r="235" spans="3:14" x14ac:dyDescent="0.25">
      <c r="C235" s="11"/>
      <c r="D235" s="12" t="s">
        <v>109</v>
      </c>
      <c r="E235" s="20">
        <v>24340</v>
      </c>
      <c r="F235" s="20">
        <v>20983</v>
      </c>
      <c r="G235" s="20">
        <v>31543</v>
      </c>
      <c r="H235" s="27">
        <v>31543</v>
      </c>
      <c r="I235" s="27">
        <v>0</v>
      </c>
      <c r="N235" s="6" t="e">
        <v>#N/A</v>
      </c>
    </row>
    <row r="236" spans="3:14" x14ac:dyDescent="0.25">
      <c r="C236" s="11">
        <v>40.805999999999997</v>
      </c>
      <c r="D236" s="12" t="s">
        <v>110</v>
      </c>
      <c r="E236" s="17">
        <v>36037</v>
      </c>
      <c r="F236" s="17">
        <v>15967.88</v>
      </c>
      <c r="G236" s="17">
        <v>28834</v>
      </c>
      <c r="H236" s="22">
        <v>28834</v>
      </c>
      <c r="I236" s="22">
        <v>0</v>
      </c>
      <c r="N236" s="6" t="e">
        <v>#N/A</v>
      </c>
    </row>
    <row r="237" spans="3:14" x14ac:dyDescent="0.25">
      <c r="C237" s="11"/>
      <c r="D237" s="12" t="s">
        <v>97</v>
      </c>
      <c r="E237" s="23">
        <f>SUM(E235:E236)</f>
        <v>60377</v>
      </c>
      <c r="F237" s="23">
        <f>SUM(F235:F236)</f>
        <v>36950.879999999997</v>
      </c>
      <c r="G237" s="23">
        <f>SUM(G235:G236)</f>
        <v>60377</v>
      </c>
      <c r="H237" s="24">
        <f>SUM(H235:H236)</f>
        <v>60377</v>
      </c>
      <c r="I237" s="24">
        <f>SUM(I235:I236)</f>
        <v>0</v>
      </c>
      <c r="N237" s="6" t="e">
        <v>#N/A</v>
      </c>
    </row>
    <row r="238" spans="3:14" ht="11.1" customHeight="1" x14ac:dyDescent="0.25">
      <c r="C238" s="11"/>
      <c r="D238" s="12"/>
      <c r="E238" s="12"/>
      <c r="F238" s="12"/>
      <c r="G238" s="12"/>
      <c r="H238" s="34"/>
      <c r="I238" s="34"/>
      <c r="N238" s="6"/>
    </row>
    <row r="239" spans="3:14" ht="11.1" customHeight="1" x14ac:dyDescent="0.25">
      <c r="C239" s="11"/>
      <c r="D239" s="12"/>
      <c r="E239" s="12"/>
      <c r="F239" s="12"/>
      <c r="G239" s="12"/>
      <c r="H239" s="34"/>
      <c r="I239" s="34"/>
      <c r="N239" s="6"/>
    </row>
    <row r="240" spans="3:14" x14ac:dyDescent="0.25">
      <c r="C240" s="37"/>
      <c r="D240" s="38" t="s">
        <v>8</v>
      </c>
      <c r="E240" s="39">
        <f>SUM(E237,E216,E176,E124,E232,E83)-1</f>
        <v>7147876</v>
      </c>
      <c r="F240" s="39">
        <f>SUM(F237,F216,F176,F124,F232,F83)</f>
        <v>1062780.5599999998</v>
      </c>
      <c r="G240" s="39">
        <f>SUM(G237,G216,G176,G124,G232,G83)</f>
        <v>3448348</v>
      </c>
      <c r="H240" s="40">
        <f>SUM(H237,H216,H176,H124,H232,H83)</f>
        <v>3076668.0009999997</v>
      </c>
      <c r="I240" s="40">
        <f>SUM(I237,I216,I176,I124,I232,I83)</f>
        <v>1058045.76</v>
      </c>
      <c r="N240" s="6" t="e">
        <v>#N/A</v>
      </c>
    </row>
    <row r="241" spans="3:14" ht="13.35" customHeight="1" x14ac:dyDescent="0.25">
      <c r="C241" s="11"/>
      <c r="D241" s="15"/>
      <c r="E241" s="20"/>
      <c r="F241" s="20"/>
      <c r="G241" s="20"/>
      <c r="H241" s="27"/>
      <c r="I241" s="27"/>
      <c r="N241" s="6" t="e">
        <v>#N/A</v>
      </c>
    </row>
    <row r="242" spans="3:14" x14ac:dyDescent="0.25">
      <c r="C242" s="11"/>
      <c r="D242" s="15" t="s">
        <v>12</v>
      </c>
      <c r="E242" s="20"/>
      <c r="F242" s="20"/>
      <c r="G242" s="20"/>
      <c r="H242" s="27"/>
      <c r="I242" s="27"/>
      <c r="N242" s="6" t="e">
        <v>#N/A</v>
      </c>
    </row>
    <row r="243" spans="3:14" x14ac:dyDescent="0.25">
      <c r="C243" s="11"/>
      <c r="D243" s="35" t="s">
        <v>101</v>
      </c>
      <c r="E243" s="23">
        <f>E53-E240</f>
        <v>-97184</v>
      </c>
      <c r="F243" s="23">
        <f>F53-F240</f>
        <v>768036.38000000012</v>
      </c>
      <c r="G243" s="23">
        <f>G53-G240</f>
        <v>-2329827</v>
      </c>
      <c r="H243" s="24">
        <f>H53-H240</f>
        <v>-1631504.6709999999</v>
      </c>
      <c r="I243" s="24">
        <f>I53-I240</f>
        <v>89020.239999999991</v>
      </c>
      <c r="N243" s="6" t="e">
        <v>#N/A</v>
      </c>
    </row>
    <row r="244" spans="3:14" x14ac:dyDescent="0.25">
      <c r="C244" s="11"/>
      <c r="D244" s="35"/>
      <c r="E244" s="23"/>
      <c r="F244" s="23"/>
      <c r="G244" s="23"/>
      <c r="H244" s="27"/>
      <c r="I244" s="27"/>
      <c r="N244" s="6"/>
    </row>
    <row r="245" spans="3:14" x14ac:dyDescent="0.25">
      <c r="C245" s="11"/>
      <c r="D245" s="35" t="s">
        <v>121</v>
      </c>
      <c r="E245" s="23">
        <v>228145</v>
      </c>
      <c r="F245" s="23" t="e">
        <f>#REF!</f>
        <v>#REF!</v>
      </c>
      <c r="G245" s="23" t="e">
        <f>#REF!</f>
        <v>#REF!</v>
      </c>
      <c r="H245" s="24"/>
      <c r="I245" s="24"/>
      <c r="N245" s="6"/>
    </row>
    <row r="246" spans="3:14" x14ac:dyDescent="0.25">
      <c r="C246" s="11"/>
      <c r="D246" s="35"/>
      <c r="E246" s="23"/>
      <c r="F246" s="23"/>
      <c r="G246" s="23"/>
      <c r="H246" s="27"/>
      <c r="I246" s="27"/>
      <c r="N246" s="6"/>
    </row>
    <row r="247" spans="3:14" x14ac:dyDescent="0.25">
      <c r="C247" s="11"/>
      <c r="D247" s="35" t="s">
        <v>122</v>
      </c>
      <c r="E247" s="23">
        <f>+E243+E245</f>
        <v>130961</v>
      </c>
      <c r="F247" s="23" t="e">
        <f t="shared" ref="F247:H247" si="0">+F243+F245</f>
        <v>#REF!</v>
      </c>
      <c r="G247" s="23" t="e">
        <f t="shared" si="0"/>
        <v>#REF!</v>
      </c>
      <c r="H247" s="23">
        <f t="shared" si="0"/>
        <v>-1631504.6709999999</v>
      </c>
      <c r="I247" s="23">
        <f t="shared" ref="I247" si="1">+I243+I245</f>
        <v>89020.239999999991</v>
      </c>
      <c r="N247" s="6"/>
    </row>
    <row r="248" spans="3:14" x14ac:dyDescent="0.25">
      <c r="C248" s="11"/>
      <c r="D248" s="35"/>
      <c r="E248" s="23"/>
      <c r="F248" s="23"/>
      <c r="G248" s="23"/>
      <c r="H248" s="20"/>
      <c r="I248" s="20"/>
      <c r="N248" s="6"/>
    </row>
    <row r="249" spans="3:14" hidden="1" x14ac:dyDescent="0.25">
      <c r="C249" s="11"/>
      <c r="D249" s="35"/>
      <c r="E249" s="23"/>
      <c r="F249" s="23"/>
      <c r="G249" s="23"/>
      <c r="H249" s="20"/>
      <c r="I249" s="20"/>
      <c r="N249" s="6"/>
    </row>
    <row r="250" spans="3:14" x14ac:dyDescent="0.25">
      <c r="C250" s="11"/>
      <c r="D250" s="11"/>
      <c r="E250" s="11"/>
      <c r="F250" s="11"/>
      <c r="G250" s="11"/>
      <c r="H250" s="11"/>
      <c r="I250" s="11"/>
      <c r="N250" s="6" t="e">
        <v>#N/A</v>
      </c>
    </row>
    <row r="251" spans="3:14" x14ac:dyDescent="0.25">
      <c r="N251" s="6"/>
    </row>
  </sheetData>
  <mergeCells count="5">
    <mergeCell ref="C1:I1"/>
    <mergeCell ref="C3:I3"/>
    <mergeCell ref="C4:I4"/>
    <mergeCell ref="C5:I5"/>
    <mergeCell ref="D2:I2"/>
  </mergeCells>
  <phoneticPr fontId="11" type="noConversion"/>
  <pageMargins left="0.25" right="0.25" top="0.75" bottom="0.75" header="0.3" footer="0.3"/>
  <pageSetup scale="62" fitToHeight="0" orientation="portrait" r:id="rId1"/>
  <headerFooter>
    <oddFooter>&amp;C&amp;"Times New Roman,Regular"&amp;10&amp;K000000&amp;P</oddFooter>
  </headerFooter>
  <ignoredErrors>
    <ignoredError sqref="I142 I197" formulaRange="1"/>
  </ignoredError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C35848DF147F4BB80C597A60B1FE88" ma:contentTypeVersion="11" ma:contentTypeDescription="Create a new document." ma:contentTypeScope="" ma:versionID="0dc4cb7794616aa168c9e31748c3bc28">
  <xsd:schema xmlns:xsd="http://www.w3.org/2001/XMLSchema" xmlns:xs="http://www.w3.org/2001/XMLSchema" xmlns:p="http://schemas.microsoft.com/office/2006/metadata/properties" xmlns:ns2="bf78914f-d00b-4083-a84f-1406b8820375" xmlns:ns3="6834acf2-5b68-45a5-8d71-6660c4230027" targetNamespace="http://schemas.microsoft.com/office/2006/metadata/properties" ma:root="true" ma:fieldsID="855426a3eaa99a332b23c3e9ab7410fd" ns2:_="" ns3:_="">
    <xsd:import namespace="bf78914f-d00b-4083-a84f-1406b8820375"/>
    <xsd:import namespace="6834acf2-5b68-45a5-8d71-6660c423002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78914f-d00b-4083-a84f-1406b88203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34acf2-5b68-45a5-8d71-6660c423002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D13A53-5FCB-418E-A521-61CB8008DC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78914f-d00b-4083-a84f-1406b8820375"/>
    <ds:schemaRef ds:uri="6834acf2-5b68-45a5-8d71-6660c42300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AC05AEF-5770-4559-A895-0B13CA39ACA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71C0B8E-CC4E-4E3B-9ED4-168BC82CE708}">
  <ds:schemaRefs>
    <ds:schemaRef ds:uri="bf78914f-d00b-4083-a84f-1406b8820375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6834acf2-5b68-45a5-8d71-6660c423002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Budget</vt:lpstr>
      <vt:lpstr>Budget!Print_Area</vt:lpstr>
      <vt:lpstr>Budget!Print_Titles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Peggy Quint</cp:lastModifiedBy>
  <cp:lastPrinted>2022-10-14T20:38:49Z</cp:lastPrinted>
  <dcterms:created xsi:type="dcterms:W3CDTF">2016-02-29T19:36:12Z</dcterms:created>
  <dcterms:modified xsi:type="dcterms:W3CDTF">2023-04-17T20:11:51Z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0x010100A2C35848DF147F4BB80C597A60B1FE88</vt:lpwstr>
  </property>
</Properties>
</file>